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6" activeTab="1"/>
  </bookViews>
  <sheets>
    <sheet name="Статист" sheetId="1" r:id="rId1"/>
    <sheet name="Свод новый" sheetId="2" r:id="rId2"/>
    <sheet name="Экономика" sheetId="3" state="hidden" r:id="rId3"/>
    <sheet name="Образов" sheetId="4" state="hidden" r:id="rId4"/>
    <sheet name="Финансы" sheetId="5" state="hidden" r:id="rId5"/>
    <sheet name="Архит" sheetId="6" state="hidden" r:id="rId6"/>
    <sheet name="ЖКК" sheetId="7" state="hidden" r:id="rId7"/>
    <sheet name="Культ" sheetId="8" state="hidden" r:id="rId8"/>
    <sheet name="КУИГ" sheetId="9" state="hidden" r:id="rId9"/>
    <sheet name="Спорт" sheetId="10" state="hidden" r:id="rId10"/>
  </sheets>
  <definedNames>
    <definedName name="Excel_BuiltIn__FilterDatabase" localSheetId="5">'Архит'!$A$3:$P$12</definedName>
    <definedName name="Excel_BuiltIn__FilterDatabase" localSheetId="6">'ЖКК'!$A$3:$P$40</definedName>
    <definedName name="Excel_BuiltIn__FilterDatabase" localSheetId="8">'КУИГ'!$A$3:$Q$19</definedName>
    <definedName name="Excel_BuiltIn__FilterDatabase" localSheetId="7">'Культ'!$A$3:$P$15</definedName>
    <definedName name="Excel_BuiltIn__FilterDatabase" localSheetId="3">'Образов'!$A$3:$P$44</definedName>
    <definedName name="Excel_BuiltIn__FilterDatabase" localSheetId="4">'Финансы'!$A$3:$S$29</definedName>
    <definedName name="Excel_BuiltIn__FilterDatabase" localSheetId="2">'Экономика'!$A$3:$O$20</definedName>
    <definedName name="_xlnm.Print_Titles" localSheetId="5">'Архит'!$3:$3</definedName>
    <definedName name="_xlnm.Print_Titles" localSheetId="6">'ЖКК'!$3:$3</definedName>
    <definedName name="_xlnm.Print_Titles" localSheetId="8">'КУИГ'!$3:$3</definedName>
    <definedName name="_xlnm.Print_Titles" localSheetId="7">'Культ'!$3:$3</definedName>
    <definedName name="_xlnm.Print_Titles" localSheetId="3">'Образов'!$3:$3</definedName>
    <definedName name="_xlnm.Print_Titles" localSheetId="1">'Свод новый'!$4:$5</definedName>
    <definedName name="_xlnm.Print_Titles" localSheetId="9">'Спорт'!$3:$3</definedName>
    <definedName name="_xlnm.Print_Titles" localSheetId="4">'Финансы'!$3:$3</definedName>
    <definedName name="_xlnm.Print_Titles" localSheetId="2">'Экономика'!$3:$3</definedName>
    <definedName name="_xlnm.Print_Area" localSheetId="5">'Архит'!$A$1:$O$16</definedName>
    <definedName name="_xlnm.Print_Area" localSheetId="6">'ЖКК'!$A$1:$N$43</definedName>
    <definedName name="_xlnm.Print_Area" localSheetId="8">'КУИГ'!$A$1:$N$21</definedName>
    <definedName name="_xlnm.Print_Area" localSheetId="7">'Культ'!$A$1:$N$21</definedName>
    <definedName name="_xlnm.Print_Area" localSheetId="3">'Образов'!$A$1:$N$48</definedName>
    <definedName name="_xlnm.Print_Area" localSheetId="0">'Статист'!$A$1:$G$29</definedName>
    <definedName name="_xlnm.Print_Area" localSheetId="4">'Финансы'!$A$1:$N$36</definedName>
    <definedName name="_xlnm.Print_Area" localSheetId="2">'Экономика'!$A$1:$N$20</definedName>
  </definedNames>
  <calcPr fullCalcOnLoad="1"/>
</workbook>
</file>

<file path=xl/sharedStrings.xml><?xml version="1.0" encoding="utf-8"?>
<sst xmlns="http://schemas.openxmlformats.org/spreadsheetml/2006/main" count="678" uniqueCount="406">
  <si>
    <t>Актуализированная редакция Генерального плана города утверждена решением Городской Думы города Димитровграда Ульяновской области от 25.02.2015 № 22/268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</si>
  <si>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</si>
  <si>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Численность населения, получившего жилые помещения и улучшившего жилищные условия в отчетном году</t>
  </si>
  <si>
    <t>Общая численность населения, состоящего на учете в качестве нуждающегося в жилых помещениях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</si>
  <si>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учётной стоимости)</t>
  </si>
  <si>
    <t xml:space="preserve"> В целях недопущения банкротства действующих муниципальных унитарных предприятий города проводится ежеквартальный мониторинг финансового состояния и устойчивости, прогнозируется вероятность банкротства.</t>
  </si>
  <si>
    <t xml:space="preserve">Полная учетная стоимость основных фондов организаций муниципальной формы собственности (на конец года) </t>
  </si>
  <si>
    <t>млн. руб.</t>
  </si>
  <si>
    <t xml:space="preserve">Полная учетная стоимость основных фондов организаций муниципальной формы собственности, находящихся в стадии банкротства на конец года </t>
  </si>
  <si>
    <t>Председатель комитета по управлению имуществом города</t>
  </si>
  <si>
    <t>Доля населения, систематически занимающихся физической культурой и спортом</t>
  </si>
  <si>
    <t>Численность лиц, систематически занимающихся физической культурой и спортом</t>
  </si>
  <si>
    <t xml:space="preserve">Председатель комитета по физической культуре и спорту </t>
  </si>
  <si>
    <t>Структурное подразделение</t>
  </si>
  <si>
    <t>Форма</t>
  </si>
  <si>
    <t>Срок сдачи</t>
  </si>
  <si>
    <t>Представление в УЭ</t>
  </si>
  <si>
    <t>Комитет по ЖККиС</t>
  </si>
  <si>
    <t>22-ЖКХ (реформа)</t>
  </si>
  <si>
    <t>20 января</t>
  </si>
  <si>
    <t>2009, 2010 в эл. виде</t>
  </si>
  <si>
    <t>П-3</t>
  </si>
  <si>
    <t>КУИГ</t>
  </si>
  <si>
    <t>3-дг(МО)</t>
  </si>
  <si>
    <t>15 февраля</t>
  </si>
  <si>
    <t>УАиГ</t>
  </si>
  <si>
    <t>1-ИЖС</t>
  </si>
  <si>
    <t>25 января</t>
  </si>
  <si>
    <t>2009, 2010</t>
  </si>
  <si>
    <t>С-1</t>
  </si>
  <si>
    <t>предприятия-застройщики</t>
  </si>
  <si>
    <t>Управление культуры</t>
  </si>
  <si>
    <t>7-НК (ЦБС)</t>
  </si>
  <si>
    <t>10 января</t>
  </si>
  <si>
    <t>8-НК (Музей)</t>
  </si>
  <si>
    <t>15 января</t>
  </si>
  <si>
    <t>9-НК (Театр)</t>
  </si>
  <si>
    <t>10-НК</t>
  </si>
  <si>
    <t>–</t>
  </si>
  <si>
    <t>11-НК (ПКиО)</t>
  </si>
  <si>
    <t>12-НК</t>
  </si>
  <si>
    <t>1-ДМШ</t>
  </si>
  <si>
    <t>10 сентября</t>
  </si>
  <si>
    <t>2008, 2009, 2010 - ДХШ, ДШИ-1, ДШИ-2</t>
  </si>
  <si>
    <t>Управление образования</t>
  </si>
  <si>
    <t>85-К</t>
  </si>
  <si>
    <t>16 января</t>
  </si>
  <si>
    <t>1-ДО (сводная)</t>
  </si>
  <si>
    <t xml:space="preserve">2009, 2010 </t>
  </si>
  <si>
    <t>ОШ-2</t>
  </si>
  <si>
    <t>01 марта</t>
  </si>
  <si>
    <t>2009. !2010 в эл. виде</t>
  </si>
  <si>
    <t>76-РИК</t>
  </si>
  <si>
    <t>01 октября</t>
  </si>
  <si>
    <t>78-РИК</t>
  </si>
  <si>
    <t>83-РИК</t>
  </si>
  <si>
    <t>15 октября</t>
  </si>
  <si>
    <t>Д-4</t>
  </si>
  <si>
    <t>5 октября</t>
  </si>
  <si>
    <t>Упр-е по размещению мун. заказа</t>
  </si>
  <si>
    <t>1-торги</t>
  </si>
  <si>
    <t>УФ</t>
  </si>
  <si>
    <t>1-МБ</t>
  </si>
  <si>
    <t>25 марта</t>
  </si>
  <si>
    <t>Комитет по ФКиС</t>
  </si>
  <si>
    <t>1-ФК</t>
  </si>
  <si>
    <t>5-ФК</t>
  </si>
  <si>
    <t>10 февраля</t>
  </si>
  <si>
    <t>3-АФК</t>
  </si>
  <si>
    <t>УЭ</t>
  </si>
  <si>
    <t>1-МО</t>
  </si>
  <si>
    <t>31 марта</t>
  </si>
  <si>
    <t>П-2 «сведения об инвестициях в нефин. активы»</t>
  </si>
  <si>
    <t>П-2 сводная</t>
  </si>
  <si>
    <t>1ВСН ЭОД</t>
  </si>
  <si>
    <t>БТИ</t>
  </si>
  <si>
    <t>1-жилфонд</t>
  </si>
  <si>
    <t>25 февраля</t>
  </si>
  <si>
    <t xml:space="preserve">        Показатели эффективности деятельности органов местного самоуправления</t>
  </si>
  <si>
    <t xml:space="preserve">                          муниципального образования "Город Димитровград"</t>
  </si>
  <si>
    <t>№ п/п</t>
  </si>
  <si>
    <t>Наименование показателей</t>
  </si>
  <si>
    <t>Единица измерения</t>
  </si>
  <si>
    <t>Предыдущий период</t>
  </si>
  <si>
    <t>Плановые данные</t>
  </si>
  <si>
    <t>Примечание</t>
  </si>
  <si>
    <t>Экономическое развитие</t>
  </si>
  <si>
    <t>Число субъектов малого и среднего предпринимательства в расчете на 10 тыс. человек населения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</si>
  <si>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</si>
  <si>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%</t>
  </si>
  <si>
    <t>процентов</t>
  </si>
  <si>
    <t>Объём инвестиций в основной капитал (за исключением бюджетных средств) в расчёте на 1 жителя, рублей</t>
  </si>
  <si>
    <t>рублей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</si>
  <si>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%</t>
  </si>
  <si>
    <t>Доля прибыльных сельскохозяйственных организаций в общем их числе, %</t>
  </si>
  <si>
    <t>Сельскохозяйственных организаций в городе нет</t>
  </si>
  <si>
    <t>Доля протяжённости автомобильных дорог общего пользования местного значения, не отвечающих нормативным требованиям, в общей протяжённости автомобильных дорог общего пользования местного значения, 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</si>
  <si>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%</t>
  </si>
  <si>
    <t>Населенных пунктов, не имеющих регулярного автобусного и (или) железнодорожного сообщения в городе нет.</t>
  </si>
  <si>
    <t xml:space="preserve">Среднемесячная номинальная начисленная заработная плата работников, рублей:                                        </t>
  </si>
  <si>
    <t xml:space="preserve"> - крупных и средних предприятий и некоммерческих организаций городского округа (муниципального района) рублей:   </t>
  </si>
  <si>
    <t xml:space="preserve">  - муниципальных дошкольных образовательных учреждений, рублей:     </t>
  </si>
  <si>
    <t xml:space="preserve">  -  муниципальных общеобразовательных учреждений, рублей:     </t>
  </si>
  <si>
    <t xml:space="preserve">   -  учителей муниципальных общеобразовательных учреждений, рублей:     </t>
  </si>
  <si>
    <t>- муниципальных учреждений культуры и искусства, рублей</t>
  </si>
  <si>
    <t xml:space="preserve">  - муниципальных учреждений физической культуры и спорта, рублей:     </t>
  </si>
  <si>
    <t>Дошкольное образование</t>
  </si>
  <si>
    <t>Доля детей в возрасте от 1-6 лет, получающих дошкольную образовательную услугу и (или) услугу по их содержанию в муниципальных  образовательных учреждениях в общей численности детей в возрасте от 1 до 6 лет, %</t>
  </si>
  <si>
    <t>Доля детей в возрасте от 1-6 лет, стоящих на учёте для определения в муниципальные дошкольные образовательные учреждения, в общей численности детей в возрасте от 1 до 6 лет, %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</si>
  <si>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%</t>
  </si>
  <si>
    <t>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</si>
  <si>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(ЕГЭ)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%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</si>
  <si>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</si>
  <si>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</si>
  <si>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%</t>
  </si>
  <si>
    <t>Доля детей первой и второй групп здоровья в общей численности обучающихся в муниципальных общеобразовательных учреждениях, %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</si>
  <si>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%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</si>
  <si>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тыс.рублей</t>
  </si>
  <si>
    <t>тыс. рублей</t>
  </si>
  <si>
    <t>Доля  детей в возрасте от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%</t>
  </si>
  <si>
    <t>Культура</t>
  </si>
  <si>
    <t>Уровень фактической обеспеченности учреждениями культуры от нормативной потребности, %</t>
  </si>
  <si>
    <t xml:space="preserve"> - клубами и учреждениями клубного типа</t>
  </si>
  <si>
    <t xml:space="preserve"> - библиотеками</t>
  </si>
  <si>
    <t xml:space="preserve"> - 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</si>
  <si>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%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</si>
  <si>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кульурного наследия, находящихся в муниципальной собственности, %</t>
  </si>
  <si>
    <t>Физическая культура и спорт</t>
  </si>
  <si>
    <t>Доля населения, систематически занимающихся физической культурой и спортом, %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</si>
  <si>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</si>
  <si>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всего, кв.метров</t>
  </si>
  <si>
    <t>кв.м</t>
  </si>
  <si>
    <t>в том числе введённая в действие за один год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</si>
  <si>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</si>
  <si>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</si>
  <si>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 xml:space="preserve">в том числе 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</si>
  <si>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</si>
  <si>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эксплуатацию, кв.метров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</si>
  <si>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</si>
  <si>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</si>
  <si>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</si>
  <si>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%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</si>
  <si>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твёрдых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%</t>
  </si>
  <si>
    <t>Доля многоквартирных домов, расположенных на земельных участках, в отношении которых осуществлен государственный кадастровый учет, %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</si>
  <si>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%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</si>
  <si>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</si>
  <si>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%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</si>
  <si>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учётной стоимости), %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</si>
  <si>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тыс.рублей</t>
  </si>
  <si>
    <t>тыс. руб.</t>
  </si>
  <si>
    <t>Незавершенного строительства за счет бюджета города нет.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</si>
  <si>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%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</si>
  <si>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</si>
  <si>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</si>
  <si>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</si>
  <si>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Удовлетворенность населения деятельностью органов местного самоуправления городского округа (муниципального района), % от числа опрошенных</t>
  </si>
  <si>
    <t>процентов от числа опрошенных</t>
  </si>
  <si>
    <t>Среднегодовая численность постоянного населения, тыс.человек</t>
  </si>
  <si>
    <t>тыс. человек</t>
  </si>
  <si>
    <t>Удельная величина потребления энергетических ресурсов в многоквартирных домах:</t>
  </si>
  <si>
    <t>электрическая энергия, кВт/ч на 1 проживающего</t>
  </si>
  <si>
    <t>кВт/ч на 1 проживающего</t>
  </si>
  <si>
    <t>тепловая энергия, Гкал на 1кв.метр общей площади</t>
  </si>
  <si>
    <t>Гкал на 1кв.метр общей площади</t>
  </si>
  <si>
    <t>вода горячая, куб.метров на 1 проживающего</t>
  </si>
  <si>
    <t>куб.метров на 1 проживающего</t>
  </si>
  <si>
    <t>вода холодная, куб.метров на 1 проживающего</t>
  </si>
  <si>
    <t>природный газ, куб.метров на 1 проживающего</t>
  </si>
  <si>
    <t>Удельная величина потребления энергетических ресурсов муниципального бюджетными учреждениями</t>
  </si>
  <si>
    <t>электрическая энергия, кВт/ч на 1 человека населения</t>
  </si>
  <si>
    <t>кВт/ч на 1 человека населения</t>
  </si>
  <si>
    <t>вода горячая, куб.метров на 1человека населения</t>
  </si>
  <si>
    <t>куб.метров на 1человека населения</t>
  </si>
  <si>
    <t>вода холодная, куб.метров на 1человека населения</t>
  </si>
  <si>
    <t>природный газ, куб.метров на 1человека населения</t>
  </si>
  <si>
    <t>Показатели эффективности деятельности органов местного самоуправления города Димитровграда</t>
  </si>
  <si>
    <t>автоматический расчет (формула)</t>
  </si>
  <si>
    <t>Наименование показателя</t>
  </si>
  <si>
    <t>ЕИ</t>
  </si>
  <si>
    <t>Рекомендации к расчету</t>
  </si>
  <si>
    <t>Число субъектов малого и среднего предпринимательства (среднегодов числ)</t>
  </si>
  <si>
    <t>ед. на 10 тыс. чел. населения</t>
  </si>
  <si>
    <t>Количество малых предприятий</t>
  </si>
  <si>
    <t>ед.</t>
  </si>
  <si>
    <t>Количество индивидуальных предпринимателей</t>
  </si>
  <si>
    <t>Количество средних предприятий (от 100 до 250 чел.) с УЧРЕЖДЕНИЯМИ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</si>
  <si>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</si>
  <si>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</si>
  <si>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Численность работающих на малых предприятиях</t>
  </si>
  <si>
    <t>чел.</t>
  </si>
  <si>
    <t>Численность за исключением работников малых предприятий</t>
  </si>
  <si>
    <t>Численность на крупных предприятиях города</t>
  </si>
  <si>
    <t>Численность на средних предприятиях города С УЧРЕЖДЕНИЯМИ</t>
  </si>
  <si>
    <t>Объём инвестиций в основной капитал (за исключением бюджетных средств) в расчёте на одного жителя (среднегодовая численность)</t>
  </si>
  <si>
    <t>руб./чел.</t>
  </si>
  <si>
    <t>Объем инвестиций в основной капитал (за исключением бюджетных средств)</t>
  </si>
  <si>
    <t xml:space="preserve"> тыс.руб.</t>
  </si>
  <si>
    <t xml:space="preserve">Среднемесячная номинальная начисленная заработная плата работников:                                        </t>
  </si>
  <si>
    <t>крупных и средних предприятий и некоммерческих орг-ий</t>
  </si>
  <si>
    <t>руб.</t>
  </si>
  <si>
    <t xml:space="preserve">Удовлетворенность населения деятельностью органов местного самоуправления городского округа (муниципального района) </t>
  </si>
  <si>
    <t>не проводился</t>
  </si>
  <si>
    <t>Согласно Решению Городской Думы города Димитровграда Ульяновской области от 27.03.2013 № 87/1051 на территории города Димитровграда с 28.04.2013 по 30.04.2013 года проводился социологический опрос Ульяновским государственным университетом кафедрой социологии и политологии. Оценка качества организации работы в части предоставления муниципальных услуг Администрацией города Димитровграда либо ее подведомственными организациями проводился по нескольким параметрам: во-первых, организация очередности приема граждан, во-вторых, обслуживание со стороны должностных лиц и оценка их действий.</t>
  </si>
  <si>
    <t>Среднегодовая численность постоянного населения</t>
  </si>
  <si>
    <t>тыс.чел.</t>
  </si>
  <si>
    <t>Численность населения на начало года</t>
  </si>
  <si>
    <t>Численность   населения   на   конец года</t>
  </si>
  <si>
    <t xml:space="preserve"> </t>
  </si>
  <si>
    <t xml:space="preserve"> - муниципальных дошкольных образовательных учреждений  </t>
  </si>
  <si>
    <r>
      <t xml:space="preserve">ОШ-2 (сводная) </t>
    </r>
    <r>
      <rPr>
        <b/>
        <u val="single"/>
        <sz val="10"/>
        <rFont val="Times New Roman"/>
        <family val="1"/>
      </rPr>
      <t>См. инструкцию</t>
    </r>
  </si>
  <si>
    <t xml:space="preserve"> - муниципальных общеобразовательных учреждений:                                           </t>
  </si>
  <si>
    <t>- учителей муниципальных общеобразовательных учреждений</t>
  </si>
  <si>
    <t>ФОТ учителей муниципальных общеобразовательных учреждений</t>
  </si>
  <si>
    <t>Среднесписочная численность учителей муниципальных учреждений</t>
  </si>
  <si>
    <t>ДОШКОЛЬНОЕ ОБРАЗОВАНИЕ</t>
  </si>
  <si>
    <t>Доля детей в возрасте от 1-6 лет, получающих дошкольную образовательную услугу и (или) услугу по их содержанию в муниципальных  образовательных учреждениях в общей численности детей в возрасте от 1 до 6 лет</t>
  </si>
  <si>
    <t>Общая численности детей в возрасте от 1 до 6 лет</t>
  </si>
  <si>
    <t>Численность детей в возрасте от 1-6 лет, получающих дошкольную образовательную услугу и (или) услугу по их содержанию в муниципальных  образовательных учреждениях</t>
  </si>
  <si>
    <t>Доля детей в возрасте от 1- 6 лет, состоящих на учёте для определения в муниципальные дошкольные образовательные учреждения, в общей численности детей в возрасте от 1 до 6 лет</t>
  </si>
  <si>
    <t>Общая численность детей в возрасте от 1 до 6 лет</t>
  </si>
  <si>
    <t>Численность детей в возрасте от 1 до 6 лет, состоящих на учёте для определения в муниципальные дошкольные образовательные учреждения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</si>
  <si>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</si>
  <si>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муниципальных дошкольных образовательных учреждений</t>
  </si>
  <si>
    <t>Число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</si>
  <si>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ОБЩЕЕ И ДОШКОЛЬНОЕ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</si>
  <si>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сдавших единый государственный экзамен по данным предметам</t>
  </si>
  <si>
    <t>Общая численность выпускников муниципальных общеобразовательных учреждений, сдавших единый государственный экзамен по русскому языку и математике</t>
  </si>
  <si>
    <t>Численность выпускников муниципальных общеобразовательных учреждений, сдавших единый государственный экзамен по русскому языку и математике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</si>
  <si>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</si>
  <si>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Общая численность выпускников муниципальных общеобразовательных учреждений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</si>
  <si>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</si>
  <si>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</si>
  <si>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Общее количество муниципальных общеобразовательных учреждений</t>
  </si>
  <si>
    <t>Число муниципальных общеобразовательных учреждений, соответствующих современным требованиям обучения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</si>
  <si>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</si>
  <si>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Общее 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</si>
  <si>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</si>
  <si>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Общая численность обучающихся в муниципальных общеобразовательных учреждениях</t>
  </si>
  <si>
    <t>Численность детей первой и второй групп здоровья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</si>
  <si>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</si>
  <si>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Численность обучающихся в муниципальных общеобразовательных учреждениях, занимающихся во вторую (третью) смену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</si>
  <si>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</si>
  <si>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тыс.руб.</t>
  </si>
  <si>
    <t>Расходы бюджета муниципального образования на общее образование</t>
  </si>
  <si>
    <t xml:space="preserve">На территории города расположены 8 муниципальных учреждений культуры, из них 3 требуют капитального ремонта: МБУК «Димитровградский краеведческий музей», МБУК «Центральная библиотечная система», МБОУ ДОД «Детская школа искусств № 2».                                                                                                                                                                             </t>
  </si>
  <si>
    <t xml:space="preserve">Всего в городе 8 предприятий коммунального комплекса, из них 6 предприятий с долей участия в уставном капитале субъекта Российской Федерации и (или) городского округа не более 25 процентов:                                                                                    - ООО «Ресурс»,
- ЗАО «Ульяновскоблводоканал»,
- ООО «Ульяновская сетевая компания»,
- ОАО «Ульяновскобгаз»,
- ООО «Современные экологические технологии»,  
- ООО «Экопром».
</t>
  </si>
  <si>
    <t>Всё потребление ресурсов, использованных в МКД, предоставлено ООО «РИЦ-Димитровград».</t>
  </si>
  <si>
    <t>Данные представлены ООО «НИИАР-Генерация», МУП «Гортепло», ООО «Ресурс»; ОГКП «Облкомхоз», ОАО «Ульяновскэнерго», ООО «ГазпроммежрегионгазУльяновск», ООО «Ульяновскоблводоканал»; ОАО «Ульяновскэнерго».</t>
  </si>
  <si>
    <t>Доля  детей в возрасте от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</si>
  <si>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Общая численность детей в возрасте от 5 до 18 лет</t>
  </si>
  <si>
    <t>Численность детей в возрасте от 5 до 18 лет, получающих услуги по дополнительному образованию в организациях различной организационно-правовой формы и формы собственности</t>
  </si>
  <si>
    <t>Ребенок, получающий услуги по дополнительному образованию в 2-х и более учреждениях, учитывается один раз</t>
  </si>
  <si>
    <t xml:space="preserve">Управление образовния </t>
  </si>
  <si>
    <t>1-ДО сводная</t>
  </si>
  <si>
    <t>1-ДМШ, разд2, гр3, стр12 (ДХШ,ДШИ-1,2)</t>
  </si>
  <si>
    <r>
      <t xml:space="preserve">5-ФК разд 1, ст10, стр 100, </t>
    </r>
    <r>
      <rPr>
        <sz val="10"/>
        <color indexed="10"/>
        <rFont val="Times New Roman"/>
        <family val="1"/>
      </rPr>
      <t>НО 6-15 лет</t>
    </r>
  </si>
  <si>
    <t>ФОТ муниципальных дошкольных образовательных учреждений</t>
  </si>
  <si>
    <t>Среднесписочная численность работников муниципальных дошкольных образовательных учреждений</t>
  </si>
  <si>
    <t>ФОТ муниципальных общеобразовательных учреждений</t>
  </si>
  <si>
    <t xml:space="preserve"> - муниципальных  учреждений культуры и искусства  </t>
  </si>
  <si>
    <t>ФОТ муниципальных  учреждений культуры и искусства</t>
  </si>
  <si>
    <t>Среднесписочная численность работников муниципальных  учреждений культуры и искусства</t>
  </si>
  <si>
    <t xml:space="preserve">  - муниципальных учреждений физической культуры и спорта</t>
  </si>
  <si>
    <t>ФОТ муниципальных учреждений физической культуры и спорта</t>
  </si>
  <si>
    <t>Среднесписочная численность муниципальных учреждений физической культуры и спорта</t>
  </si>
  <si>
    <t>Общий объём расходов бюджета муниципального образования на общее образование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</si>
  <si>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</si>
  <si>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Общий объем расходов бюджета муниципального образования на содержание работников органов местного самоуправления по состоянию на 01.01.2016 составил 11326,7 тыс. руб., что на 10280,9 тыс.руб. больше, чем на 01.01. 2015.</t>
  </si>
  <si>
    <t>Соц.опрос не проводился</t>
  </si>
  <si>
    <t xml:space="preserve">С 1 января 2011 года вступило в действие положение Бюджетного кодекса Российской Федерации, относящее указанные остатки к безвозмездным поступлениям бюджетов бюджетной системы Российской Федерации (пункт 4 статьи 20 Бюджетного кодекса Российской Федерации).
В соответствии с п.3 ст. 41 Бюджетного кодекса Российской Федерации неналоговые доходы должны учитываться с учетом объемов доходов от оказания платных услуг
</t>
  </si>
  <si>
    <t xml:space="preserve">Налоговые и неналоговые доходы </t>
  </si>
  <si>
    <t>Доходы без субвенций</t>
  </si>
  <si>
    <t>Доходы всего</t>
  </si>
  <si>
    <t xml:space="preserve">Объём незавершённого в установленные сроки строительства, осуществляемого за счёт средств бюджета городского округа 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</si>
  <si>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</si>
  <si>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При расчете учитываются все типы муниципальных учреждений (автономные, бюджетные, казенные)</t>
  </si>
  <si>
    <t>Кредиторская задолженность по начислениям на оплату труда</t>
  </si>
  <si>
    <t>Общая сумма кредиторской задолженности</t>
  </si>
  <si>
    <t>Кредиторская задолженность учтена за исключением кредиторской задолженности автономных бюджетных учреждений.</t>
  </si>
  <si>
    <t>Общий объём расходов бюджета муниципального образования на содержание работников органов местного самоуправления,</t>
  </si>
  <si>
    <t xml:space="preserve"> в том числе в расчёте на одного жителя муниципального образования (среднегодов)</t>
  </si>
  <si>
    <t>Среднегодовая численность постоянного населения (справочно)</t>
  </si>
  <si>
    <t>Общая площадь жилых помещений, приходящаяся в среднем на одного жителя (числ и площадь на конец года)</t>
  </si>
  <si>
    <t xml:space="preserve">кв. м. </t>
  </si>
  <si>
    <t>в том числе введённая в действие за год (среднегод числ)</t>
  </si>
  <si>
    <t>Общая площадь жилых помещений, (на конец года)</t>
  </si>
  <si>
    <t xml:space="preserve">тыс.кв. м. </t>
  </si>
  <si>
    <t>Введенная в действие за год, в т.ч.</t>
  </si>
  <si>
    <t>ИЖС</t>
  </si>
  <si>
    <t>Многоквартирные дома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</si>
  <si>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</t>
  </si>
  <si>
    <t>кв. м.</t>
  </si>
  <si>
    <t xml:space="preserve"> - объектов жилищного строительства - в течение 3 лет</t>
  </si>
  <si>
    <t>- иных объектов капитального строительства - в течение 5 лет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</si>
  <si>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</si>
  <si>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</t>
  </si>
  <si>
    <t>Директор МКУ«Управление архитектуры и градостроительства»</t>
  </si>
  <si>
    <t>Доля протяжённости автомобильных дорог общего пользования местного значения, не отвечающих нормативным требованиям, в общей протяжённости автомобильных дорог общего пользования местного значения</t>
  </si>
  <si>
    <t>ГОСТ Р 50597-93 «Автомобильные дороги и улицы. Требования к эксплуатационному состоянию, допустимому по условиям обеспечения безопасности дорожного движения» с учетом ОДН 218.0.006-2002 «Правила диагностики и оценки состояния автомобильных дорог» утвержденным Распоряжением Минтранса России от 3 октября 
2002 г. № ИС-840-р</t>
  </si>
  <si>
    <t xml:space="preserve">Протяженность автомобильных дорог общего пользования местного значения, не отвечающих нормативным требованиям </t>
  </si>
  <si>
    <t>км.</t>
  </si>
  <si>
    <t>Протяженность автомобильных дорог общего пользования местного значения</t>
  </si>
  <si>
    <t>Общее число многоквартирных домов 884 единицы и все поставлены на государственный кадастровый учёт.</t>
  </si>
  <si>
    <t xml:space="preserve">Общий объем расходов бюджета муниципального образования в расчете на одного жителя муниципального образования в 2015 году составил 960,0 руб., в 2014 году 1074,2 руб. </t>
  </si>
  <si>
    <t>Доля автомобильных дорог местного значения с твёрдым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</si>
  <si>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</si>
  <si>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Общее число многоквартирных домов, в которых собственники помещений должны выбрать способ управления данными домами</t>
  </si>
  <si>
    <t>Комитет по ЖКК проводит открытый конкурс по отбору управляющей организации в МКД, согласно ЖК РФ и постановлению правительства РФ от 06.02.2006 №75. Проводятся консультации граждан, размещается информация в СМИ о порядке создания ТСЖ.</t>
  </si>
  <si>
    <t>Число многоквартирных домов, в которых собственники помещений выбрали и реализуют один из способов управления многоквартирными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</si>
  <si>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твёрдых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</si>
  <si>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Количество предприятий коммунального комплекса</t>
  </si>
  <si>
    <t>Количество предприятий с долей участия в уставном капитале субъекта Российской Федерации и (или) городского округа (муниципального района) не более 25 процентов</t>
  </si>
  <si>
    <t>Доля многоквартирных домов, расположенных на земельных участках, в отношении которых осуществлён государственный кадастровый учёт</t>
  </si>
  <si>
    <t>Количество многоквартирных домов, расположенных на земельных участках, в отношении которых осуществлён государственный кадастровый учёт</t>
  </si>
  <si>
    <t>Общее количество МКД (включая дома блокированной застройки)</t>
  </si>
  <si>
    <t>электрическая энергия в многоквартирных домах</t>
  </si>
  <si>
    <t>кВтч/чел.</t>
  </si>
  <si>
    <t>тыс. кВтч</t>
  </si>
  <si>
    <t>тепловая энергия в многоквартирных домах</t>
  </si>
  <si>
    <t>Гкал/кв.м.</t>
  </si>
  <si>
    <t>тыс. Гкал</t>
  </si>
  <si>
    <t>вода горячая в многоквартирных домах</t>
  </si>
  <si>
    <t>куб.м/чел.</t>
  </si>
  <si>
    <t>тыс.куб.м</t>
  </si>
  <si>
    <t>вода холодная в многоквартирных домах</t>
  </si>
  <si>
    <t>природный газ в многоквартирных домах</t>
  </si>
  <si>
    <t>Число проживающих в многоквартирных домах (на конец года)</t>
  </si>
  <si>
    <t>тыс. чел.</t>
  </si>
  <si>
    <t>Общая площадь многоквартирных домов</t>
  </si>
  <si>
    <t>тыс. кв.м.</t>
  </si>
  <si>
    <t>Удельная величина потребления энергетических ресурсовмуниципальными бюджетными учреждениями</t>
  </si>
  <si>
    <t>электрическая энергия в муниципальных учреждениях</t>
  </si>
  <si>
    <t>тепловая энергия в муниципальных учреждениях</t>
  </si>
  <si>
    <t>вода горячая в муниципальных учреждениях</t>
  </si>
  <si>
    <t>Площадь земельных участков, предоставленных для строительства</t>
  </si>
  <si>
    <t>вода холодная в муниципальных учреждениях</t>
  </si>
  <si>
    <t>природный газ в муниципальных учреждениях</t>
  </si>
  <si>
    <t xml:space="preserve">Общая площадь муниципальных бюджетных учреждений, </t>
  </si>
  <si>
    <t>Общая лощадь муниципальных бюджетных учреждений</t>
  </si>
  <si>
    <t>м2</t>
  </si>
  <si>
    <t>Уровень фактической обеспеченности учреждениями культуры от нормативной потребности:</t>
  </si>
  <si>
    <t>Распоряжение Правительства Российской Федерации от 19 октября 1999 г. N 1683-р, от 3 июля 1996 г. № 1063-р</t>
  </si>
  <si>
    <t>Уровень фактической обеспеченности клубами и учреждениями клубного типа</t>
  </si>
  <si>
    <t>На фактический уровень обеспеченности клубами и учреждениями клубного типа влияет среднегодовая численность постоянного населения</t>
  </si>
  <si>
    <r>
      <t xml:space="preserve">Количество мест по </t>
    </r>
    <r>
      <rPr>
        <b/>
        <sz val="10"/>
        <rFont val="Times New Roman"/>
        <family val="1"/>
      </rPr>
      <t>нормативу</t>
    </r>
    <r>
      <rPr>
        <sz val="10"/>
        <rFont val="Times New Roman"/>
        <family val="1"/>
      </rPr>
      <t xml:space="preserve"> (25 мест на 1 тыс. чел.- среднегодов.)</t>
    </r>
  </si>
  <si>
    <t xml:space="preserve">Количество мест в клубах и учреждений клубного типа </t>
  </si>
  <si>
    <t>Уровень фактической обеспеченности библиотеками</t>
  </si>
  <si>
    <t>Обеспеченность населения услугами библиотек составляет 100%, что соответствует социальным нормативам и нормам, одобренным Распоряжением Правительства РФ от 13.07.2007 № 923-р</t>
  </si>
  <si>
    <t>Нормативное количество библиотек (1 библ. на 10 тыс. чел. среднегод.)</t>
  </si>
  <si>
    <t>Фактическое количество библиотек</t>
  </si>
  <si>
    <r>
      <t xml:space="preserve">Уровень фактической обеспеченности </t>
    </r>
    <r>
      <rPr>
        <b/>
        <sz val="10"/>
        <rFont val="Times New Roman"/>
        <family val="1"/>
      </rPr>
      <t>парками культуры и отдыха</t>
    </r>
  </si>
  <si>
    <t xml:space="preserve"> Обеспеченность парками культуры и отдыха составляет 100%, 1 парка на территории города достаточно для полноценного функционирования.</t>
  </si>
  <si>
    <t>1 Парк. на 100 тыс. чел. среднегод.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</si>
  <si>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</si>
  <si>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Общее количество муниципальных учреждений культуры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</si>
  <si>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</si>
  <si>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Начальник Управления по делам культуры и искусства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</si>
  <si>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</si>
  <si>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являющихся объектами налогообложения земельным налогом</t>
  </si>
  <si>
    <t>га</t>
  </si>
  <si>
    <t>Общая площадь территории городского округа, подлежащая налогообложению в соответствии с действующим законодательством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</si>
  <si>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</si>
  <si>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Общее количество объектов культурного наследия, находящихся в муниципальной собственности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</si>
  <si>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</si>
  <si>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Площадь земельных участков, предотавленных для строительства в расчете на 10 тыс. человек населения, 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</si>
  <si>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на 10 тыс. человек населения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</si>
  <si>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</si>
  <si>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Результатом постоянно проводимого мониторинга земельных участков под МКД является сокращение числа МКД в связи с вычленением индивидуальных жилых домов. Также добавляются существующие многоквартирные дома, введенные в эксплуатацию; проводится работа по выявлению ошибок межевых организаций по постановке на государственный кадастровый учет (наложение земельных участков).</t>
  </si>
  <si>
    <t>Зарплата муниципальных учреждений физической культуры и спорта в 2016 году составила 14572,3 руб.и увеличилась по отношению к уровню прошлого года на 2,5%</t>
  </si>
  <si>
    <t>Численность детей, получающих услуги дополнительно образования в сфере физической культуры и спорта в 2015 году составила 2814 человек.</t>
  </si>
  <si>
    <t xml:space="preserve">Численность лиц, систематически занимающихся физической культурой и спортом в 2016 году составила 32680 человек, и увеличилась на 100 человек по сравнению с аналогичным периодом прошлого года.  Доля населения, систематически занимающихся физической культурой и спортом растет и в 2016 году составила 28,1%. </t>
  </si>
  <si>
    <t>Общий объем доходов в 2016 году составил 2192,5 млн. руб. Доля налоговых и неналоговых доходов местного бюджета в 2016 году составила 60,8%.</t>
  </si>
  <si>
    <t>Кредиторская задолженность по начислениям на оплату труда на 01.01.2017 составляет 20,3%, от.общей суммы кредиторской задолженности.</t>
  </si>
  <si>
    <t>Заработная плата учителей муниципальных общеобразовательных учреждений в 2016 году составила 27334,5 руб. и увеличилась по отношению к уровню прошлого года на 8,9%.</t>
  </si>
  <si>
    <t>Общая численность детей в возрасте от 1 до 6 лет составила 7616 человек, из них 6676 человек получают дошкольную образовательную услугу и (или) услугу по их содержанию в муниципальных образовательных учреждениях, что составляет 87,7% от общей численности детей от 1 до 6 лет.</t>
  </si>
  <si>
    <t>2337 человек из общей численносиь детей в возрасте от 1 до 6 лет состоят на учёте для определения в муниципальные дошкольные образовательные учреждения, что составляет 30,7% от общей численности детей от 1 до 6 лет. Увеличение количества детей в очереди связанос тем, что: 1.Стали савить детей в очередь для определения в дошкольное учреждение сразу же после рождения, 2. В очери состоит большое количество иногородних детей.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</si>
  <si>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 составляет 6,1%. Это 2 учреждения: МБДОУ № 3 "Красная шапочка" (ул.Гончарова 11 а) и МБДОУ № 41"Колобок" (пр.Ленина 6).</t>
  </si>
  <si>
    <t>Расходы бюджета муниципального образования на общее образованиев за 2016 год составили 510301,1 тыс.руб., общая численность обучающихся в муниципальных общеобразовательных учреждениях - 12114 человек. Соответственно расходы бюджета на 1 обучающегося составили 42,9 тыс.руб., что на 15,3% больше, чем за аналогичный  период прошлого года.</t>
  </si>
  <si>
    <t>Численность детей, получающих услуги по дополнительному образованию составила 11648 человек. Доля детей в возрасте от 5 до 18 лет, получающих услуги по дополнительному образованию составила 72,8% от общенй численности детей данной категории.</t>
  </si>
  <si>
    <t>Территория  МО "Город Димитровград" составляет  4074 га, налогооблагаемая база по земельному налогу на 01.01.2017 - 2204,1 га, что составляет 54,1% от общего размера земель города.</t>
  </si>
  <si>
    <t>В реестре муниципальной собственности города Димитровграда Ульяновской области по состоянию на 01.01.2017 числится 18 объектов культурного наследия, в том числе в казне - 6 объектов, 12 объектов закреплены на праве оперативного управления и хозяйственного ведения за муниципальными учреждениями и предприятиями. В настоящее время проведена работа по определению финансовой потребности по восстановлению и сохранению памятников культурного наследия, находящихся в муниципальной собственности города. Потребность  составляет не менее 10 млн.руб.  В виду дефицита местного бюджета планируется рассмотрение вопроса об областном софинансировании данных мероприятий.</t>
  </si>
  <si>
    <t>Численность детей в возрасте от 5 до 18 лет, получающих услуги по дополнительному образованию в организациях различной организационно-правовой формы собственности в 2016 году выросла на 19 человек по сравнению с аналогичным периодом прошлого года и сотавила 1595 человек.</t>
  </si>
  <si>
    <t>Среднемесячная номинальная зарплата в 2016 году увеличилась на 4,0% по сравнению с аналогичным периодом прошлого года и составила 14252,0 рубля.</t>
  </si>
  <si>
    <t>Общее число многоквартирных домов в 2016 году составляет 884 единицы, из них 884 дома выбрал и реализует один из способов управления многоквартирными домами. Доля многоквартирных домов, в которых собственники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 составляет 100,0% (в 2015 году-100,0%).</t>
  </si>
  <si>
    <t xml:space="preserve">Численность работающих на крупных предприятиях на 01.01.2017 составила 11,3 тыс чел., на малых - 12,1 тыс чел, на средних - 19,9 тыс чел., ИП - 3374 чел. Соответственно доля среднесписочной  численности работников малых и  средних предприятий составила 75,8%, в 2015 году - 70,7%.
</t>
  </si>
  <si>
    <t>Общая площадь жилых помещений, приходящаяся в среднем на 1 жителя в 2016 году составляет 27,7 кв.м, в том числе введенная в действие  - 0,85 кв.м.</t>
  </si>
  <si>
    <t xml:space="preserve"> Общяа численность выпускников муниципальных общеобразовательных учреждений, сдавших ЕГЭ составила 514 человек. 1 выпускника не сдали ЕГЭ (МБОУ СШ № 2). Доля выпускников, сдавших ЕГЭ по русскому языку и математике, в общей численности выпускников общеобразовательных учреждений, составила 99,8%.</t>
  </si>
  <si>
    <t>Общая численность обучающихся в муниципальных общеобразовательных учреждениях по состоянию на 01.01.2017  составила 12114 человек, численность детей первой и второй групп здоровья - 10149 человек. Таким образом, доля детей первой и второй групп здоровья в общей численности обучающихся в муниципальных общеобразовательных учреждениях на 01.01.2017 составила 83,8%.</t>
  </si>
  <si>
    <t>Увеличение численности обучающихся во вторую смену связано с увеличением численности контингента обучающихся ( с 11935 в 2015 году до 12114 в 2016 году), увеличением количества обучающихся в классах КРО (с 398 в 2015 году до 421 в 2016 году). А также в связи с закрытием МБОУ СШ №10 на капитальный ремонт обучающиеся были переведены на базу МБОУ Лицей №16, МБОУ СШ №17, МБОУ СШ №9, МБОУ УЛ.</t>
  </si>
  <si>
    <t>Общая площадь жилых помещений на конец года составляет 3228,0 кв.метров, что на 98,4 кв.метров больше, чем в  прошлом году.</t>
  </si>
  <si>
    <t>Введенная площадь жилых помещений в 2016 году составила 98,4 тыс.кв.м., что на 18,0 тыс. кв.м больше, чем в 2015 году.</t>
  </si>
  <si>
    <t xml:space="preserve">Общая площадь земельных участков, в отношении которых не было получено разрешение на ввод в эксплуатацию в 2016 году составила 17155 кв.м (2 объекта многоквартирного жилищного строительства) и 10875 кв.м ( 2 объекта соцкультбыта)                              </t>
  </si>
  <si>
    <t>Расходы бюджета муниципального образования на общее образование в расчете на 1 обучающегося в муниципальных образовательных учреждениях в 2016 году составили 42,9 тыс.руб., что на 5,7 тыс.руб. больше, чем за соответствующий период прошлого года.</t>
  </si>
  <si>
    <t>Общий объем расходов бюджета муниципального образования на общее образование в 2016 году составил 510301,1 тыс.руб. что на 65785,1 тыс.руб. больше, чем за соответсвующий период прошлого года</t>
  </si>
  <si>
    <t>Общая численность обучающихся в муниципальных общеобразовательных учреждениях в 2016 году составила 12114 чел. и сохранилась на уровне прошлого года.</t>
  </si>
  <si>
    <t>Число субъектов малого и среднего предпринимательства на 01.01.2017 составило 5899 ед., из них 2511 малых предприятий, 14 средних предприятий и 3374 индивидуальных предпринимателя, на 01.01.2016 - 5856 ед., из них 2505 малых предприятий, 14 средних предприятий и 3337 индивидуальных предпринимателей. Число субъектов малого и среднего предпринимательства в расчете на 10 тыс. человек населения составляет 518,4 единиц, что на 1,2% больше, чем за соответствующий период прошлого года.</t>
  </si>
  <si>
    <t>В 2016 году 129 человек улучшили свои жилищные условия в рамках городской целевой программы по переселению граждан из аварийного жилищного фонда, а также 80 гражданам предоставили жилые помещения по договорам социального найма. Всего на конец 2016 года 2676 человеак состоят на учете в качестве нуждающихся в жилых помещениях</t>
  </si>
  <si>
    <t>Объем инвестиций в основной капитал за 2016 год составил 4965,3 млн.рублей, из них  1057,4  млн.рублей - собственные средства и 3907,9 млн.рублей - привлеченные средства. Объем инвестиций в основной капитал в расчете на жителя за 2016 год составил 18100,1 руб.</t>
  </si>
  <si>
    <t xml:space="preserve">В 2016 году в аренду для строительства предоставлено 4 земельных участка общей площадью 1,3 Га. </t>
  </si>
  <si>
    <t>Заработная плата работников крупных и средних предприятий и некоммерческих организаций в 2016 году составила  25505,2 руб. или 105,5% к соответствующему периоду  прошлого года.</t>
  </si>
  <si>
    <t>Заработная плата работников муниципальных дошкольных образовательных учреждений в 2016 году составила 18479,8 руб. и увеличилась по отношению к уровню прошлого года на 15,2%</t>
  </si>
  <si>
    <t>Заработная плата работников муниципальных общеобразовательных учреждений в 2016 году составила 256667,7 руб. и увеличилась по отношению к уровню прошлого года на 11,9%</t>
  </si>
  <si>
    <t>Зарплата муниципальных учреждений культуры и искусства в 2016 году составила 15076,7 руб.и увеличилась по отношению к уровню прошлого года на 10,0%</t>
  </si>
  <si>
    <t>Зарплата муниципальных учреждений учреждений физической культуры и спорта в 2016 году составила 14833,3 руб.и увеличилась по отношению к уровню прошлого года на 4,3%.</t>
  </si>
  <si>
    <t>Протяженность дорог общего пользования местного значения 210,0 км, из них 20,9 км - не отвечают нормативным требованиям (10%).</t>
  </si>
  <si>
    <t>По официальным данным в 2016 году родился 1551 малыш, в 2015 году – 1618 малышей. В  2016 году умерло 1787 человек, в 2015 году – 1820 человек. Естественная убыль населения в 2016 году составила 236 человек, в 2015 году - 202 человека.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</si>
</sst>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_р_._-;\-* #,##0.00_р_._-;_-* \-??_р_._-;_-@_-"/>
    <numFmt numFmtId="166" formatCode="_-* #,##0.0_р_._-;\-* #,##0.0_р_._-;_-* \-??_р_._-;_-@_-"/>
    <numFmt numFmtId="167" formatCode="0.0"/>
    <numFmt numFmtId="168" formatCode="_-* #,##0.00&quot;р.&quot;_-;\-* #,##0.00&quot;р.&quot;_-;_-* \-??&quot;р.&quot;_-;_-@_-"/>
    <numFmt numFmtId="169" formatCode="#,##0.000"/>
    <numFmt numFmtId="170" formatCode="_-* #,##0_р_._-;\-* #,##0_р_._-;_-* \-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_-* #,##0.000_р_._-;\-* #,##0.000_р_._-;_-* \-??_р_._-;_-@_-"/>
  </numFmts>
  <fonts count="41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name val="Tahom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40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16" fontId="21" fillId="0" borderId="1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7" xfId="0" applyFont="1" applyFill="1" applyBorder="1" applyAlignment="1">
      <alignment horizontal="left" vertical="top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19" xfId="0" applyFont="1" applyFill="1" applyBorder="1" applyAlignment="1">
      <alignment horizontal="left" vertical="top" wrapText="1"/>
    </xf>
    <xf numFmtId="166" fontId="0" fillId="0" borderId="19" xfId="61" applyNumberFormat="1" applyFont="1" applyFill="1" applyBorder="1" applyAlignment="1" applyProtection="1">
      <alignment horizontal="center" vertical="center"/>
      <protection/>
    </xf>
    <xf numFmtId="167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19" xfId="0" applyFill="1" applyBorder="1" applyAlignment="1">
      <alignment horizontal="center" vertical="top"/>
    </xf>
    <xf numFmtId="167" fontId="0" fillId="0" borderId="19" xfId="0" applyNumberFormat="1" applyBorder="1" applyAlignment="1">
      <alignment horizontal="center" vertical="center"/>
    </xf>
    <xf numFmtId="167" fontId="0" fillId="0" borderId="19" xfId="0" applyNumberFormat="1" applyBorder="1" applyAlignment="1">
      <alignment vertical="top" wrapText="1"/>
    </xf>
    <xf numFmtId="167" fontId="0" fillId="0" borderId="19" xfId="0" applyNumberFormat="1" applyFont="1" applyBorder="1" applyAlignment="1">
      <alignment horizontal="left" vertical="center" wrapText="1"/>
    </xf>
    <xf numFmtId="167" fontId="0" fillId="0" borderId="19" xfId="0" applyNumberForma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vertical="top" wrapText="1"/>
    </xf>
    <xf numFmtId="164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top" wrapText="1"/>
    </xf>
    <xf numFmtId="3" fontId="0" fillId="0" borderId="19" xfId="0" applyNumberFormat="1" applyFill="1" applyBorder="1" applyAlignment="1">
      <alignment vertical="top" wrapText="1"/>
    </xf>
    <xf numFmtId="164" fontId="0" fillId="0" borderId="19" xfId="0" applyNumberForma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center" wrapText="1"/>
    </xf>
    <xf numFmtId="164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top" wrapText="1"/>
    </xf>
    <xf numFmtId="167" fontId="0" fillId="0" borderId="19" xfId="0" applyNumberFormat="1" applyBorder="1" applyAlignment="1">
      <alignment vertical="center" wrapText="1"/>
    </xf>
    <xf numFmtId="0" fontId="0" fillId="0" borderId="19" xfId="0" applyFont="1" applyBorder="1" applyAlignment="1">
      <alignment horizontal="center" vertical="top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left" wrapText="1"/>
    </xf>
    <xf numFmtId="167" fontId="0" fillId="0" borderId="19" xfId="0" applyNumberFormat="1" applyBorder="1" applyAlignment="1">
      <alignment horizontal="center"/>
    </xf>
    <xf numFmtId="167" fontId="0" fillId="0" borderId="19" xfId="0" applyNumberForma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center" wrapText="1" indent="2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167" fontId="0" fillId="0" borderId="19" xfId="0" applyNumberFormat="1" applyFill="1" applyBorder="1" applyAlignment="1">
      <alignment vertical="top" wrapText="1"/>
    </xf>
    <xf numFmtId="3" fontId="0" fillId="0" borderId="19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 wrapText="1"/>
    </xf>
    <xf numFmtId="167" fontId="0" fillId="0" borderId="19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167" fontId="0" fillId="0" borderId="19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21" fillId="6" borderId="0" xfId="0" applyFont="1" applyFill="1" applyAlignment="1">
      <alignment horizontal="justify" vertical="center" wrapText="1"/>
    </xf>
    <xf numFmtId="0" fontId="21" fillId="0" borderId="30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6" borderId="19" xfId="0" applyFont="1" applyFill="1" applyBorder="1" applyAlignment="1">
      <alignment horizontal="center" vertical="center" wrapText="1"/>
    </xf>
    <xf numFmtId="164" fontId="0" fillId="6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21" fillId="6" borderId="19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3" fontId="0" fillId="6" borderId="19" xfId="0" applyNumberFormat="1" applyFont="1" applyFill="1" applyBorder="1" applyAlignment="1">
      <alignment horizontal="center" vertical="center" wrapText="1"/>
    </xf>
    <xf numFmtId="164" fontId="0" fillId="24" borderId="19" xfId="0" applyNumberFormat="1" applyFont="1" applyFill="1" applyBorder="1" applyAlignment="1">
      <alignment horizontal="center" vertical="center" wrapText="1"/>
    </xf>
    <xf numFmtId="3" fontId="0" fillId="24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justify" vertical="center" wrapText="1"/>
    </xf>
    <xf numFmtId="0" fontId="0" fillId="6" borderId="19" xfId="0" applyFont="1" applyFill="1" applyBorder="1" applyAlignment="1">
      <alignment wrapText="1"/>
    </xf>
    <xf numFmtId="164" fontId="0" fillId="6" borderId="15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top" wrapText="1"/>
    </xf>
    <xf numFmtId="164" fontId="0" fillId="0" borderId="24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6" borderId="0" xfId="0" applyFont="1" applyFill="1" applyAlignment="1">
      <alignment horizontal="justify" vertical="center" wrapText="1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vertical="center" wrapText="1"/>
    </xf>
    <xf numFmtId="0" fontId="19" fillId="6" borderId="19" xfId="0" applyFont="1" applyFill="1" applyBorder="1" applyAlignment="1">
      <alignment horizontal="justify" vertical="center" wrapText="1"/>
    </xf>
    <xf numFmtId="0" fontId="0" fillId="6" borderId="15" xfId="0" applyFont="1" applyFill="1" applyBorder="1" applyAlignment="1">
      <alignment horizontal="center" vertical="center" wrapText="1"/>
    </xf>
    <xf numFmtId="164" fontId="0" fillId="0" borderId="19" xfId="54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3" fontId="0" fillId="0" borderId="19" xfId="54" applyNumberFormat="1" applyFont="1" applyFill="1" applyBorder="1" applyAlignment="1">
      <alignment horizontal="center" vertical="center" wrapText="1"/>
      <protection/>
    </xf>
    <xf numFmtId="3" fontId="0" fillId="0" borderId="17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3" fontId="19" fillId="0" borderId="19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justify" vertical="center"/>
    </xf>
    <xf numFmtId="0" fontId="19" fillId="0" borderId="19" xfId="0" applyFont="1" applyFill="1" applyBorder="1" applyAlignment="1">
      <alignment horizontal="justify" vertical="center"/>
    </xf>
    <xf numFmtId="0" fontId="0" fillId="6" borderId="19" xfId="0" applyFont="1" applyFill="1" applyBorder="1" applyAlignment="1">
      <alignment horizontal="justify" vertical="center" wrapText="1"/>
    </xf>
    <xf numFmtId="164" fontId="0" fillId="0" borderId="19" xfId="0" applyNumberFormat="1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164" fontId="0" fillId="6" borderId="19" xfId="42" applyNumberFormat="1" applyFont="1" applyFill="1" applyBorder="1" applyAlignment="1" applyProtection="1">
      <alignment horizontal="center" vertical="center" wrapText="1"/>
      <protection/>
    </xf>
    <xf numFmtId="0" fontId="0" fillId="6" borderId="17" xfId="0" applyFont="1" applyFill="1" applyBorder="1" applyAlignment="1">
      <alignment horizontal="left" vertical="center" wrapText="1"/>
    </xf>
    <xf numFmtId="164" fontId="0" fillId="6" borderId="17" xfId="0" applyNumberFormat="1" applyFont="1" applyFill="1" applyBorder="1" applyAlignment="1">
      <alignment horizontal="center" vertical="center" wrapText="1"/>
    </xf>
    <xf numFmtId="3" fontId="0" fillId="6" borderId="17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justify" vertical="center"/>
    </xf>
    <xf numFmtId="0" fontId="24" fillId="0" borderId="19" xfId="0" applyFont="1" applyFill="1" applyBorder="1" applyAlignment="1">
      <alignment horizontal="justify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164" fontId="0" fillId="6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justify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164" fontId="0" fillId="6" borderId="15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>
      <alignment horizontal="left" vertical="center" wrapText="1"/>
    </xf>
    <xf numFmtId="0" fontId="0" fillId="0" borderId="19" xfId="53" applyFont="1" applyFill="1" applyBorder="1" applyAlignment="1">
      <alignment horizontal="center" vertical="center" wrapText="1"/>
      <protection/>
    </xf>
    <xf numFmtId="3" fontId="0" fillId="0" borderId="19" xfId="42" applyNumberFormat="1" applyFont="1" applyFill="1" applyBorder="1" applyAlignment="1" applyProtection="1">
      <alignment horizontal="center" vertical="center" wrapText="1"/>
      <protection/>
    </xf>
    <xf numFmtId="3" fontId="0" fillId="0" borderId="15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justify" vertical="center" wrapText="1"/>
    </xf>
    <xf numFmtId="0" fontId="35" fillId="0" borderId="19" xfId="0" applyFont="1" applyFill="1" applyBorder="1" applyAlignment="1">
      <alignment horizontal="left" vertical="center" wrapText="1" indent="1"/>
    </xf>
    <xf numFmtId="3" fontId="35" fillId="0" borderId="19" xfId="0" applyNumberFormat="1" applyFont="1" applyFill="1" applyBorder="1" applyAlignment="1">
      <alignment horizontal="center" vertical="center" wrapText="1"/>
    </xf>
    <xf numFmtId="3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justify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left" vertical="center" wrapText="1"/>
    </xf>
    <xf numFmtId="164" fontId="0" fillId="0" borderId="29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justify" vertical="center" wrapText="1"/>
    </xf>
    <xf numFmtId="0" fontId="0" fillId="6" borderId="19" xfId="42" applyNumberFormat="1" applyFont="1" applyFill="1" applyBorder="1" applyAlignment="1" applyProtection="1">
      <alignment horizontal="justify" vertical="center" wrapText="1"/>
      <protection/>
    </xf>
    <xf numFmtId="0" fontId="21" fillId="0" borderId="0" xfId="0" applyFont="1" applyFill="1" applyBorder="1" applyAlignment="1">
      <alignment horizontal="justify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vertical="center" wrapText="1"/>
    </xf>
    <xf numFmtId="0" fontId="19" fillId="6" borderId="13" xfId="0" applyFont="1" applyFill="1" applyBorder="1" applyAlignment="1">
      <alignment horizontal="center" vertical="center" wrapText="1"/>
    </xf>
    <xf numFmtId="164" fontId="0" fillId="6" borderId="13" xfId="42" applyNumberFormat="1" applyFont="1" applyFill="1" applyBorder="1" applyAlignment="1" applyProtection="1">
      <alignment horizontal="center" vertical="center" wrapText="1"/>
      <protection/>
    </xf>
    <xf numFmtId="164" fontId="19" fillId="6" borderId="13" xfId="42" applyNumberFormat="1" applyFont="1" applyFill="1" applyBorder="1" applyAlignment="1" applyProtection="1">
      <alignment horizontal="center" vertical="center" wrapText="1"/>
      <protection/>
    </xf>
    <xf numFmtId="0" fontId="19" fillId="6" borderId="19" xfId="0" applyFont="1" applyFill="1" applyBorder="1" applyAlignment="1">
      <alignment vertical="center" wrapText="1"/>
    </xf>
    <xf numFmtId="0" fontId="19" fillId="6" borderId="19" xfId="0" applyFont="1" applyFill="1" applyBorder="1" applyAlignment="1">
      <alignment horizontal="center" vertical="center" wrapText="1"/>
    </xf>
    <xf numFmtId="4" fontId="19" fillId="6" borderId="19" xfId="42" applyNumberFormat="1" applyFont="1" applyFill="1" applyBorder="1" applyAlignment="1" applyProtection="1">
      <alignment horizontal="center" vertical="center" wrapText="1"/>
      <protection/>
    </xf>
    <xf numFmtId="0" fontId="0" fillId="6" borderId="19" xfId="0" applyFont="1" applyFill="1" applyBorder="1" applyAlignment="1">
      <alignment vertical="center" wrapText="1"/>
    </xf>
    <xf numFmtId="4" fontId="0" fillId="6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 indent="2"/>
    </xf>
    <xf numFmtId="4" fontId="0" fillId="0" borderId="15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center" vertical="center" wrapText="1"/>
    </xf>
    <xf numFmtId="0" fontId="0" fillId="6" borderId="27" xfId="42" applyNumberFormat="1" applyFont="1" applyFill="1" applyBorder="1" applyAlignment="1" applyProtection="1">
      <alignment horizontal="justify" vertical="center" wrapText="1"/>
      <protection/>
    </xf>
    <xf numFmtId="0" fontId="0" fillId="6" borderId="27" xfId="0" applyFont="1" applyFill="1" applyBorder="1" applyAlignment="1">
      <alignment horizontal="center" vertical="center" wrapText="1"/>
    </xf>
    <xf numFmtId="4" fontId="0" fillId="6" borderId="27" xfId="42" applyNumberFormat="1" applyFont="1" applyFill="1" applyBorder="1" applyAlignment="1" applyProtection="1">
      <alignment horizontal="center" vertical="center" wrapText="1"/>
      <protection/>
    </xf>
    <xf numFmtId="164" fontId="0" fillId="6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justify" vertical="center" wrapText="1"/>
    </xf>
    <xf numFmtId="0" fontId="0" fillId="6" borderId="13" xfId="0" applyFont="1" applyFill="1" applyBorder="1" applyAlignment="1">
      <alignment horizontal="justify" vertical="center" wrapText="1"/>
    </xf>
    <xf numFmtId="0" fontId="0" fillId="6" borderId="13" xfId="0" applyFont="1" applyFill="1" applyBorder="1" applyAlignment="1">
      <alignment horizontal="center" vertical="center" wrapText="1"/>
    </xf>
    <xf numFmtId="164" fontId="0" fillId="0" borderId="19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justify" vertical="center" wrapText="1"/>
    </xf>
    <xf numFmtId="164" fontId="0" fillId="0" borderId="17" xfId="42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>
      <alignment horizontal="justify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center" vertical="center" wrapText="1"/>
    </xf>
    <xf numFmtId="169" fontId="0" fillId="0" borderId="13" xfId="42" applyNumberFormat="1" applyFont="1" applyFill="1" applyBorder="1" applyAlignment="1" applyProtection="1">
      <alignment horizontal="center" vertical="center" wrapText="1"/>
      <protection/>
    </xf>
    <xf numFmtId="164" fontId="0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justify"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1" fillId="0" borderId="34" xfId="0" applyFont="1" applyFill="1" applyBorder="1" applyAlignment="1">
      <alignment horizontal="justify" vertical="center" wrapText="1"/>
    </xf>
    <xf numFmtId="3" fontId="0" fillId="0" borderId="21" xfId="42" applyNumberFormat="1" applyFont="1" applyFill="1" applyBorder="1" applyAlignment="1" applyProtection="1">
      <alignment horizontal="center" vertical="center" wrapText="1"/>
      <protection/>
    </xf>
    <xf numFmtId="3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justify" vertical="center" wrapText="1"/>
    </xf>
    <xf numFmtId="3" fontId="0" fillId="0" borderId="17" xfId="42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>
      <alignment horizontal="justify" vertical="center" wrapText="1"/>
    </xf>
    <xf numFmtId="170" fontId="0" fillId="0" borderId="19" xfId="61" applyNumberFormat="1" applyFont="1" applyFill="1" applyBorder="1" applyAlignment="1" applyProtection="1">
      <alignment vertical="center" wrapText="1"/>
      <protection/>
    </xf>
    <xf numFmtId="0" fontId="31" fillId="0" borderId="37" xfId="0" applyFont="1" applyFill="1" applyBorder="1" applyAlignment="1">
      <alignment horizontal="justify" vertical="center" wrapText="1"/>
    </xf>
    <xf numFmtId="170" fontId="0" fillId="0" borderId="15" xfId="61" applyNumberFormat="1" applyFont="1" applyFill="1" applyBorder="1" applyAlignment="1" applyProtection="1">
      <alignment vertical="center" wrapText="1"/>
      <protection/>
    </xf>
    <xf numFmtId="0" fontId="30" fillId="6" borderId="13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center" vertical="center" wrapText="1"/>
    </xf>
    <xf numFmtId="3" fontId="21" fillId="0" borderId="29" xfId="42" applyNumberFormat="1" applyFont="1" applyFill="1" applyBorder="1" applyAlignment="1" applyProtection="1">
      <alignment horizontal="center" vertical="center" wrapText="1"/>
      <protection/>
    </xf>
    <xf numFmtId="3" fontId="21" fillId="0" borderId="38" xfId="42" applyNumberFormat="1" applyFont="1" applyFill="1" applyBorder="1" applyAlignment="1" applyProtection="1">
      <alignment horizontal="center" vertical="center" wrapText="1"/>
      <protection/>
    </xf>
    <xf numFmtId="3" fontId="21" fillId="0" borderId="17" xfId="42" applyNumberFormat="1" applyFont="1" applyFill="1" applyBorder="1" applyAlignment="1" applyProtection="1">
      <alignment horizontal="center" vertical="center" wrapText="1"/>
      <protection/>
    </xf>
    <xf numFmtId="3" fontId="21" fillId="0" borderId="39" xfId="42" applyNumberFormat="1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>
      <alignment horizontal="center" vertical="center" wrapText="1"/>
    </xf>
    <xf numFmtId="164" fontId="0" fillId="0" borderId="40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justify" vertical="center" wrapText="1"/>
    </xf>
    <xf numFmtId="0" fontId="21" fillId="0" borderId="43" xfId="0" applyFont="1" applyFill="1" applyBorder="1" applyAlignment="1">
      <alignment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0" fontId="31" fillId="0" borderId="19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justify" vertical="center" wrapText="1"/>
    </xf>
    <xf numFmtId="3" fontId="0" fillId="6" borderId="15" xfId="0" applyNumberFormat="1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justify" vertical="center" wrapText="1"/>
    </xf>
    <xf numFmtId="0" fontId="0" fillId="0" borderId="45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0" fillId="6" borderId="19" xfId="42" applyNumberFormat="1" applyFont="1" applyFill="1" applyBorder="1" applyAlignment="1" applyProtection="1">
      <alignment vertical="center" wrapText="1"/>
      <protection/>
    </xf>
    <xf numFmtId="167" fontId="0" fillId="6" borderId="19" xfId="0" applyNumberFormat="1" applyFont="1" applyFill="1" applyBorder="1" applyAlignment="1">
      <alignment horizontal="center" vertical="center" wrapText="1"/>
    </xf>
    <xf numFmtId="1" fontId="0" fillId="6" borderId="19" xfId="0" applyNumberFormat="1" applyFont="1" applyFill="1" applyBorder="1" applyAlignment="1">
      <alignment horizontal="center" vertical="center" wrapText="1"/>
    </xf>
    <xf numFmtId="0" fontId="0" fillId="0" borderId="19" xfId="42" applyNumberFormat="1" applyFont="1" applyFill="1" applyBorder="1" applyAlignment="1" applyProtection="1">
      <alignment vertical="center" wrapText="1"/>
      <protection/>
    </xf>
    <xf numFmtId="1" fontId="0" fillId="0" borderId="19" xfId="0" applyNumberFormat="1" applyFont="1" applyFill="1" applyBorder="1" applyAlignment="1">
      <alignment horizontal="center" vertical="center" wrapText="1"/>
    </xf>
    <xf numFmtId="2" fontId="0" fillId="6" borderId="19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6" borderId="21" xfId="0" applyFont="1" applyFill="1" applyBorder="1" applyAlignment="1">
      <alignment horizontal="left" vertical="center" wrapText="1"/>
    </xf>
    <xf numFmtId="0" fontId="0" fillId="6" borderId="21" xfId="0" applyFont="1" applyFill="1" applyBorder="1" applyAlignment="1">
      <alignment horizontal="center" vertical="center" wrapText="1"/>
    </xf>
    <xf numFmtId="164" fontId="0" fillId="6" borderId="21" xfId="42" applyNumberFormat="1" applyFont="1" applyFill="1" applyBorder="1" applyAlignment="1" applyProtection="1">
      <alignment horizontal="center" vertical="center" wrapText="1"/>
      <protection/>
    </xf>
    <xf numFmtId="4" fontId="0" fillId="6" borderId="21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justify" vertical="center" wrapText="1"/>
    </xf>
    <xf numFmtId="0" fontId="0" fillId="6" borderId="13" xfId="0" applyFont="1" applyFill="1" applyBorder="1" applyAlignment="1">
      <alignment wrapText="1"/>
    </xf>
    <xf numFmtId="0" fontId="0" fillId="0" borderId="21" xfId="0" applyFont="1" applyBorder="1" applyAlignment="1">
      <alignment horizontal="center" vertical="top"/>
    </xf>
    <xf numFmtId="0" fontId="36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6" borderId="13" xfId="0" applyFont="1" applyFill="1" applyBorder="1" applyAlignment="1">
      <alignment horizontal="center" vertical="center" wrapText="1"/>
    </xf>
    <xf numFmtId="4" fontId="0" fillId="6" borderId="13" xfId="42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 wrapText="1"/>
    </xf>
    <xf numFmtId="3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justify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justify" vertical="center" wrapText="1"/>
    </xf>
    <xf numFmtId="0" fontId="31" fillId="0" borderId="45" xfId="0" applyFont="1" applyFill="1" applyBorder="1" applyAlignment="1">
      <alignment horizontal="justify" vertical="center" wrapText="1"/>
    </xf>
    <xf numFmtId="0" fontId="19" fillId="6" borderId="33" xfId="0" applyFont="1" applyFill="1" applyBorder="1" applyAlignment="1">
      <alignment horizontal="left" vertical="center" wrapText="1"/>
    </xf>
    <xf numFmtId="169" fontId="0" fillId="6" borderId="13" xfId="0" applyNumberFormat="1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164" fontId="0" fillId="0" borderId="4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justify" vertical="center" wrapText="1"/>
    </xf>
    <xf numFmtId="4" fontId="0" fillId="6" borderId="19" xfId="42" applyNumberFormat="1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>
      <alignment horizontal="justify"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30" fillId="0" borderId="24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justify" vertical="center" wrapText="1"/>
    </xf>
    <xf numFmtId="0" fontId="37" fillId="6" borderId="17" xfId="0" applyFont="1" applyFill="1" applyBorder="1" applyAlignment="1">
      <alignment horizontal="center" vertical="center" wrapText="1"/>
    </xf>
    <xf numFmtId="167" fontId="30" fillId="6" borderId="17" xfId="0" applyNumberFormat="1" applyFont="1" applyFill="1" applyBorder="1" applyAlignment="1">
      <alignment horizontal="center" vertical="center" wrapText="1"/>
    </xf>
    <xf numFmtId="3" fontId="0" fillId="0" borderId="52" xfId="0" applyNumberFormat="1" applyFont="1" applyFill="1" applyBorder="1" applyAlignment="1">
      <alignment horizontal="center" vertical="center" wrapText="1"/>
    </xf>
    <xf numFmtId="0" fontId="0" fillId="6" borderId="53" xfId="0" applyFont="1" applyFill="1" applyBorder="1" applyAlignment="1">
      <alignment horizontal="center" vertical="center" wrapText="1"/>
    </xf>
    <xf numFmtId="167" fontId="0" fillId="6" borderId="11" xfId="0" applyNumberFormat="1" applyFont="1" applyFill="1" applyBorder="1" applyAlignment="1">
      <alignment horizontal="center" vertical="center" wrapText="1"/>
    </xf>
    <xf numFmtId="2" fontId="0" fillId="6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justify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9" fillId="0" borderId="55" xfId="0" applyFont="1" applyFill="1" applyBorder="1" applyAlignment="1">
      <alignment horizontal="justify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 wrapText="1"/>
    </xf>
    <xf numFmtId="167" fontId="0" fillId="6" borderId="40" xfId="0" applyNumberFormat="1" applyFont="1" applyFill="1" applyBorder="1" applyAlignment="1">
      <alignment horizontal="center" vertical="center" wrapText="1"/>
    </xf>
    <xf numFmtId="1" fontId="0" fillId="6" borderId="40" xfId="0" applyNumberFormat="1" applyFont="1" applyFill="1" applyBorder="1" applyAlignment="1">
      <alignment horizontal="center" vertical="center" wrapText="1"/>
    </xf>
    <xf numFmtId="164" fontId="0" fillId="6" borderId="56" xfId="42" applyNumberFormat="1" applyFont="1" applyFill="1" applyBorder="1" applyAlignment="1" applyProtection="1">
      <alignment horizontal="center" vertical="center" wrapText="1"/>
      <protection/>
    </xf>
    <xf numFmtId="164" fontId="0" fillId="0" borderId="54" xfId="0" applyNumberFormat="1" applyFont="1" applyFill="1" applyBorder="1" applyAlignment="1">
      <alignment horizontal="center" vertical="center" wrapText="1"/>
    </xf>
    <xf numFmtId="167" fontId="0" fillId="6" borderId="54" xfId="0" applyNumberFormat="1" applyFont="1" applyFill="1" applyBorder="1" applyAlignment="1">
      <alignment horizontal="center" vertical="center" wrapText="1"/>
    </xf>
    <xf numFmtId="1" fontId="0" fillId="6" borderId="54" xfId="0" applyNumberFormat="1" applyFont="1" applyFill="1" applyBorder="1" applyAlignment="1">
      <alignment horizontal="center" vertical="center" wrapText="1"/>
    </xf>
    <xf numFmtId="164" fontId="0" fillId="6" borderId="54" xfId="42" applyNumberFormat="1" applyFont="1" applyFill="1" applyBorder="1" applyAlignment="1" applyProtection="1">
      <alignment horizontal="center" vertical="center" wrapText="1"/>
      <protection/>
    </xf>
    <xf numFmtId="3" fontId="0" fillId="0" borderId="54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164" fontId="30" fillId="0" borderId="17" xfId="0" applyNumberFormat="1" applyFont="1" applyFill="1" applyBorder="1" applyAlignment="1">
      <alignment horizontal="center" vertical="center" wrapText="1"/>
    </xf>
    <xf numFmtId="164" fontId="30" fillId="0" borderId="29" xfId="0" applyNumberFormat="1" applyFont="1" applyFill="1" applyBorder="1" applyAlignment="1">
      <alignment horizontal="center" vertical="center" wrapText="1"/>
    </xf>
    <xf numFmtId="0" fontId="0" fillId="6" borderId="54" xfId="0" applyFont="1" applyFill="1" applyBorder="1" applyAlignment="1">
      <alignment horizontal="justify" vertical="center" wrapText="1"/>
    </xf>
    <xf numFmtId="0" fontId="0" fillId="6" borderId="54" xfId="0" applyFont="1" applyFill="1" applyBorder="1" applyAlignment="1">
      <alignment horizontal="center" vertical="center" wrapText="1"/>
    </xf>
    <xf numFmtId="167" fontId="30" fillId="6" borderId="54" xfId="0" applyNumberFormat="1" applyFont="1" applyFill="1" applyBorder="1" applyAlignment="1">
      <alignment horizontal="center" vertical="center" wrapText="1"/>
    </xf>
    <xf numFmtId="167" fontId="30" fillId="24" borderId="54" xfId="0" applyNumberFormat="1" applyFont="1" applyFill="1" applyBorder="1" applyAlignment="1">
      <alignment horizontal="center" vertical="center" wrapText="1"/>
    </xf>
    <xf numFmtId="3" fontId="0" fillId="24" borderId="15" xfId="0" applyNumberFormat="1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vertical="top" wrapText="1"/>
    </xf>
    <xf numFmtId="164" fontId="0" fillId="6" borderId="54" xfId="0" applyNumberFormat="1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center" vertical="center" wrapText="1"/>
    </xf>
    <xf numFmtId="167" fontId="30" fillId="0" borderId="54" xfId="0" applyNumberFormat="1" applyFont="1" applyFill="1" applyBorder="1" applyAlignment="1">
      <alignment horizontal="center" vertical="center" wrapText="1"/>
    </xf>
    <xf numFmtId="0" fontId="30" fillId="24" borderId="5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164" fontId="0" fillId="6" borderId="29" xfId="0" applyNumberFormat="1" applyFont="1" applyFill="1" applyBorder="1" applyAlignment="1">
      <alignment horizontal="center" vertical="center" wrapText="1"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3" fontId="0" fillId="0" borderId="57" xfId="42" applyNumberFormat="1" applyFont="1" applyFill="1" applyBorder="1" applyAlignment="1" applyProtection="1">
      <alignment horizontal="center" vertical="center" wrapText="1"/>
      <protection/>
    </xf>
    <xf numFmtId="164" fontId="0" fillId="25" borderId="19" xfId="0" applyNumberFormat="1" applyFont="1" applyFill="1" applyBorder="1" applyAlignment="1">
      <alignment horizontal="center" vertical="center" wrapText="1"/>
    </xf>
    <xf numFmtId="164" fontId="32" fillId="26" borderId="19" xfId="0" applyNumberFormat="1" applyFont="1" applyFill="1" applyBorder="1" applyAlignment="1">
      <alignment horizontal="center" vertical="center" wrapText="1"/>
    </xf>
    <xf numFmtId="164" fontId="0" fillId="25" borderId="19" xfId="0" applyNumberFormat="1" applyFont="1" applyFill="1" applyBorder="1" applyAlignment="1">
      <alignment horizontal="center" vertical="center" wrapText="1"/>
    </xf>
    <xf numFmtId="3" fontId="0" fillId="25" borderId="15" xfId="0" applyNumberFormat="1" applyFont="1" applyFill="1" applyBorder="1" applyAlignment="1">
      <alignment horizontal="center" vertical="center" wrapText="1"/>
    </xf>
    <xf numFmtId="0" fontId="30" fillId="25" borderId="54" xfId="0" applyFont="1" applyFill="1" applyBorder="1" applyAlignment="1">
      <alignment horizontal="center" vertical="center" wrapText="1"/>
    </xf>
    <xf numFmtId="3" fontId="0" fillId="0" borderId="57" xfId="0" applyNumberFormat="1" applyFont="1" applyFill="1" applyBorder="1" applyAlignment="1">
      <alignment horizontal="center" vertical="center" wrapText="1"/>
    </xf>
    <xf numFmtId="164" fontId="0" fillId="6" borderId="13" xfId="0" applyNumberFormat="1" applyFont="1" applyFill="1" applyBorder="1" applyAlignment="1">
      <alignment horizontal="center" vertical="center" wrapText="1"/>
    </xf>
    <xf numFmtId="164" fontId="0" fillId="27" borderId="15" xfId="0" applyNumberFormat="1" applyFont="1" applyFill="1" applyBorder="1" applyAlignment="1">
      <alignment horizontal="center" vertical="center" wrapText="1"/>
    </xf>
    <xf numFmtId="3" fontId="0" fillId="0" borderId="25" xfId="42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>
      <alignment horizontal="justify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0" fillId="27" borderId="19" xfId="0" applyFont="1" applyFill="1" applyBorder="1" applyAlignment="1">
      <alignment wrapText="1"/>
    </xf>
    <xf numFmtId="0" fontId="0" fillId="27" borderId="19" xfId="0" applyFont="1" applyFill="1" applyBorder="1" applyAlignment="1">
      <alignment horizontal="center" vertical="center" wrapText="1"/>
    </xf>
    <xf numFmtId="164" fontId="0" fillId="27" borderId="19" xfId="0" applyNumberFormat="1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justify" vertical="center" wrapText="1"/>
    </xf>
    <xf numFmtId="3" fontId="0" fillId="0" borderId="15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5" xfId="0" applyBorder="1" applyAlignment="1">
      <alignment/>
    </xf>
    <xf numFmtId="0" fontId="0" fillId="0" borderId="54" xfId="0" applyFill="1" applyBorder="1" applyAlignment="1">
      <alignment/>
    </xf>
    <xf numFmtId="0" fontId="0" fillId="0" borderId="54" xfId="0" applyBorder="1" applyAlignment="1">
      <alignment/>
    </xf>
    <xf numFmtId="0" fontId="25" fillId="0" borderId="0" xfId="0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164" fontId="0" fillId="6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 indent="2"/>
    </xf>
    <xf numFmtId="164" fontId="0" fillId="0" borderId="19" xfId="0" applyNumberForma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3" fontId="0" fillId="0" borderId="19" xfId="0" applyNumberFormat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 wrapText="1"/>
    </xf>
    <xf numFmtId="164" fontId="0" fillId="6" borderId="19" xfId="0" applyNumberFormat="1" applyFont="1" applyFill="1" applyBorder="1" applyAlignment="1">
      <alignment horizontal="center" vertical="center" wrapText="1"/>
    </xf>
    <xf numFmtId="164" fontId="0" fillId="25" borderId="29" xfId="0" applyNumberFormat="1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50" xfId="42" applyNumberFormat="1" applyFont="1" applyFill="1" applyBorder="1" applyAlignment="1" applyProtection="1">
      <alignment horizontal="center" vertical="center" wrapText="1"/>
      <protection/>
    </xf>
    <xf numFmtId="3" fontId="0" fillId="0" borderId="38" xfId="0" applyNumberFormat="1" applyFont="1" applyFill="1" applyBorder="1" applyAlignment="1">
      <alignment horizontal="center" vertical="center" wrapText="1"/>
    </xf>
    <xf numFmtId="167" fontId="30" fillId="6" borderId="50" xfId="0" applyNumberFormat="1" applyFont="1" applyFill="1" applyBorder="1" applyAlignment="1">
      <alignment horizontal="center" vertical="center" wrapText="1"/>
    </xf>
    <xf numFmtId="3" fontId="0" fillId="0" borderId="58" xfId="0" applyNumberFormat="1" applyFont="1" applyFill="1" applyBorder="1" applyAlignment="1">
      <alignment horizontal="center" vertical="center" wrapText="1"/>
    </xf>
    <xf numFmtId="167" fontId="30" fillId="6" borderId="39" xfId="0" applyNumberFormat="1" applyFont="1" applyFill="1" applyBorder="1" applyAlignment="1">
      <alignment horizontal="center" vertical="center" wrapText="1"/>
    </xf>
    <xf numFmtId="164" fontId="39" fillId="0" borderId="19" xfId="0" applyNumberFormat="1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vertical="center" wrapText="1"/>
    </xf>
    <xf numFmtId="164" fontId="39" fillId="0" borderId="15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left" vertical="center" wrapText="1"/>
    </xf>
    <xf numFmtId="3" fontId="39" fillId="0" borderId="35" xfId="42" applyNumberFormat="1" applyFont="1" applyFill="1" applyBorder="1" applyAlignment="1" applyProtection="1">
      <alignment horizontal="center" vertical="center" wrapText="1"/>
      <protection/>
    </xf>
    <xf numFmtId="0" fontId="30" fillId="0" borderId="5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justify" vertical="center" wrapText="1"/>
    </xf>
    <xf numFmtId="3" fontId="0" fillId="29" borderId="54" xfId="0" applyNumberFormat="1" applyFont="1" applyFill="1" applyBorder="1" applyAlignment="1">
      <alignment horizontal="center" vertical="center" wrapText="1"/>
    </xf>
    <xf numFmtId="164" fontId="0" fillId="29" borderId="15" xfId="0" applyNumberFormat="1" applyFont="1" applyFill="1" applyBorder="1" applyAlignment="1">
      <alignment horizontal="center" vertical="center" wrapText="1"/>
    </xf>
    <xf numFmtId="164" fontId="0" fillId="29" borderId="19" xfId="0" applyNumberFormat="1" applyFont="1" applyFill="1" applyBorder="1" applyAlignment="1">
      <alignment horizontal="center" vertical="center" wrapText="1"/>
    </xf>
    <xf numFmtId="164" fontId="0" fillId="6" borderId="19" xfId="42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169" fontId="0" fillId="6" borderId="15" xfId="0" applyNumberFormat="1" applyFont="1" applyFill="1" applyBorder="1" applyAlignment="1">
      <alignment horizontal="center" vertical="center" wrapText="1"/>
    </xf>
    <xf numFmtId="164" fontId="0" fillId="30" borderId="29" xfId="0" applyNumberFormat="1" applyFont="1" applyFill="1" applyBorder="1" applyAlignment="1">
      <alignment horizontal="center" vertical="center" wrapText="1"/>
    </xf>
    <xf numFmtId="164" fontId="0" fillId="30" borderId="15" xfId="0" applyNumberFormat="1" applyFont="1" applyFill="1" applyBorder="1" applyAlignment="1">
      <alignment horizontal="center" vertical="center" wrapText="1"/>
    </xf>
    <xf numFmtId="169" fontId="0" fillId="30" borderId="29" xfId="0" applyNumberFormat="1" applyFont="1" applyFill="1" applyBorder="1" applyAlignment="1">
      <alignment horizontal="center" vertical="center" wrapText="1"/>
    </xf>
    <xf numFmtId="169" fontId="0" fillId="30" borderId="15" xfId="0" applyNumberFormat="1" applyFont="1" applyFill="1" applyBorder="1" applyAlignment="1">
      <alignment horizontal="center" vertical="center" wrapText="1"/>
    </xf>
    <xf numFmtId="3" fontId="0" fillId="0" borderId="35" xfId="42" applyNumberFormat="1" applyFont="1" applyFill="1" applyBorder="1" applyAlignment="1" applyProtection="1">
      <alignment horizontal="center" vertical="center" wrapText="1"/>
      <protection/>
    </xf>
    <xf numFmtId="3" fontId="0" fillId="0" borderId="60" xfId="42" applyNumberFormat="1" applyFont="1" applyFill="1" applyBorder="1" applyAlignment="1" applyProtection="1">
      <alignment horizontal="center" vertical="center" wrapText="1"/>
      <protection/>
    </xf>
    <xf numFmtId="3" fontId="0" fillId="0" borderId="60" xfId="42" applyNumberFormat="1" applyFont="1" applyFill="1" applyBorder="1" applyAlignment="1" applyProtection="1">
      <alignment horizontal="center" vertical="center" wrapText="1"/>
      <protection/>
    </xf>
    <xf numFmtId="166" fontId="0" fillId="0" borderId="19" xfId="61" applyNumberForma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7" fontId="0" fillId="0" borderId="19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2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3" fontId="0" fillId="0" borderId="19" xfId="0" applyNumberFormat="1" applyBorder="1" applyAlignment="1">
      <alignment vertical="top" wrapText="1"/>
    </xf>
    <xf numFmtId="0" fontId="24" fillId="0" borderId="19" xfId="0" applyFont="1" applyBorder="1" applyAlignment="1">
      <alignment horizontal="center"/>
    </xf>
    <xf numFmtId="167" fontId="0" fillId="0" borderId="19" xfId="0" applyNumberForma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/>
    </xf>
    <xf numFmtId="167" fontId="0" fillId="0" borderId="50" xfId="0" applyNumberFormat="1" applyFill="1" applyBorder="1" applyAlignment="1">
      <alignment horizontal="center" vertical="center" wrapText="1"/>
    </xf>
    <xf numFmtId="167" fontId="0" fillId="0" borderId="30" xfId="0" applyNumberFormat="1" applyFill="1" applyBorder="1" applyAlignment="1">
      <alignment horizontal="center" vertical="center" wrapText="1"/>
    </xf>
    <xf numFmtId="167" fontId="0" fillId="0" borderId="39" xfId="0" applyNumberForma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/>
    </xf>
    <xf numFmtId="167" fontId="0" fillId="0" borderId="19" xfId="0" applyNumberFormat="1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167" fontId="0" fillId="0" borderId="19" xfId="0" applyNumberFormat="1" applyBorder="1" applyAlignment="1">
      <alignment vertical="top" wrapText="1"/>
    </xf>
    <xf numFmtId="0" fontId="0" fillId="0" borderId="19" xfId="0" applyFill="1" applyBorder="1" applyAlignment="1">
      <alignment horizontal="center" vertical="top"/>
    </xf>
    <xf numFmtId="0" fontId="19" fillId="0" borderId="19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left" vertical="center" wrapText="1"/>
    </xf>
    <xf numFmtId="164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left" vertical="top" wrapText="1"/>
    </xf>
    <xf numFmtId="164" fontId="0" fillId="0" borderId="19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68" fontId="25" fillId="0" borderId="0" xfId="43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 indent="2"/>
    </xf>
    <xf numFmtId="0" fontId="31" fillId="0" borderId="24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30" fillId="0" borderId="12" xfId="0" applyFont="1" applyFill="1" applyBorder="1" applyAlignment="1">
      <alignment horizontal="justify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164" fontId="0" fillId="6" borderId="1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4" fontId="0" fillId="6" borderId="19" xfId="0" applyNumberFormat="1" applyFont="1" applyFill="1" applyBorder="1" applyAlignment="1">
      <alignment horizontal="center" vertical="center" wrapText="1"/>
    </xf>
    <xf numFmtId="169" fontId="0" fillId="6" borderId="19" xfId="0" applyNumberFormat="1" applyFont="1" applyFill="1" applyBorder="1" applyAlignment="1">
      <alignment horizontal="center" vertical="center" wrapText="1"/>
    </xf>
    <xf numFmtId="164" fontId="0" fillId="6" borderId="15" xfId="0" applyNumberFormat="1" applyFont="1" applyFill="1" applyBorder="1" applyAlignment="1">
      <alignment horizontal="center" vertical="center" wrapText="1"/>
    </xf>
    <xf numFmtId="164" fontId="0" fillId="6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21" sqref="L21"/>
    </sheetView>
  </sheetViews>
  <sheetFormatPr defaultColWidth="9.33203125" defaultRowHeight="12.75"/>
  <cols>
    <col min="1" max="1" width="31.33203125" style="1" customWidth="1"/>
    <col min="2" max="2" width="31.66015625" style="2" customWidth="1"/>
    <col min="3" max="3" width="37" style="2" customWidth="1"/>
    <col min="4" max="4" width="0" style="2" hidden="1" customWidth="1"/>
    <col min="5" max="16384" width="9.33203125" style="2" customWidth="1"/>
  </cols>
  <sheetData>
    <row r="1" spans="1:4" ht="38.25">
      <c r="A1" s="3" t="s">
        <v>13</v>
      </c>
      <c r="B1" s="4" t="s">
        <v>14</v>
      </c>
      <c r="C1" s="4" t="s">
        <v>15</v>
      </c>
      <c r="D1" s="5" t="s">
        <v>16</v>
      </c>
    </row>
    <row r="2" spans="1:4" ht="27" customHeight="1">
      <c r="A2" s="442" t="s">
        <v>17</v>
      </c>
      <c r="B2" s="6" t="s">
        <v>18</v>
      </c>
      <c r="C2" s="7" t="s">
        <v>19</v>
      </c>
      <c r="D2" s="8" t="s">
        <v>20</v>
      </c>
    </row>
    <row r="3" spans="1:4" ht="21" customHeight="1" hidden="1">
      <c r="A3" s="442"/>
      <c r="B3" s="9" t="s">
        <v>21</v>
      </c>
      <c r="C3" s="10"/>
      <c r="D3" s="11"/>
    </row>
    <row r="4" spans="1:4" ht="21" customHeight="1">
      <c r="A4" s="3" t="s">
        <v>22</v>
      </c>
      <c r="B4" s="12" t="s">
        <v>23</v>
      </c>
      <c r="C4" s="13" t="s">
        <v>24</v>
      </c>
      <c r="D4" s="14" t="s">
        <v>20</v>
      </c>
    </row>
    <row r="5" spans="1:4" ht="21" customHeight="1">
      <c r="A5" s="443" t="s">
        <v>25</v>
      </c>
      <c r="B5" s="15" t="s">
        <v>26</v>
      </c>
      <c r="C5" s="16" t="s">
        <v>27</v>
      </c>
      <c r="D5" s="17" t="s">
        <v>28</v>
      </c>
    </row>
    <row r="6" spans="1:4" ht="21" customHeight="1" hidden="1">
      <c r="A6" s="443"/>
      <c r="B6" s="18" t="s">
        <v>29</v>
      </c>
      <c r="C6" s="444" t="s">
        <v>30</v>
      </c>
      <c r="D6" s="444"/>
    </row>
    <row r="7" spans="1:4" ht="21" customHeight="1">
      <c r="A7" s="445" t="s">
        <v>31</v>
      </c>
      <c r="B7" s="6" t="s">
        <v>32</v>
      </c>
      <c r="C7" s="7" t="s">
        <v>33</v>
      </c>
      <c r="D7" s="8" t="s">
        <v>28</v>
      </c>
    </row>
    <row r="8" spans="1:4" ht="21" customHeight="1">
      <c r="A8" s="445"/>
      <c r="B8" s="18" t="s">
        <v>34</v>
      </c>
      <c r="C8" s="20" t="s">
        <v>35</v>
      </c>
      <c r="D8" s="19" t="s">
        <v>28</v>
      </c>
    </row>
    <row r="9" spans="1:4" ht="21" customHeight="1">
      <c r="A9" s="445"/>
      <c r="B9" s="18" t="s">
        <v>36</v>
      </c>
      <c r="C9" s="20" t="s">
        <v>33</v>
      </c>
      <c r="D9" s="19" t="s">
        <v>28</v>
      </c>
    </row>
    <row r="10" spans="1:4" ht="15" customHeight="1" hidden="1">
      <c r="A10" s="445"/>
      <c r="B10" s="18" t="s">
        <v>37</v>
      </c>
      <c r="C10" s="20" t="s">
        <v>38</v>
      </c>
      <c r="D10" s="19" t="s">
        <v>38</v>
      </c>
    </row>
    <row r="11" spans="1:15" ht="21" customHeight="1">
      <c r="A11" s="445"/>
      <c r="B11" s="18" t="s">
        <v>39</v>
      </c>
      <c r="C11" s="20" t="s">
        <v>35</v>
      </c>
      <c r="D11" s="19" t="s">
        <v>28</v>
      </c>
      <c r="O11" s="2" t="e">
        <f>Финансы!#REF!</f>
        <v>#REF!</v>
      </c>
    </row>
    <row r="12" spans="1:4" ht="15" customHeight="1" hidden="1">
      <c r="A12" s="445"/>
      <c r="B12" s="18" t="s">
        <v>40</v>
      </c>
      <c r="C12" s="20" t="s">
        <v>38</v>
      </c>
      <c r="D12" s="19" t="s">
        <v>38</v>
      </c>
    </row>
    <row r="13" spans="1:4" ht="15" customHeight="1">
      <c r="A13" s="445"/>
      <c r="B13" s="9" t="s">
        <v>37</v>
      </c>
      <c r="C13" s="10"/>
      <c r="D13" s="11"/>
    </row>
    <row r="14" spans="1:4" ht="15" customHeight="1">
      <c r="A14" s="445"/>
      <c r="B14" s="9" t="s">
        <v>40</v>
      </c>
      <c r="C14" s="10"/>
      <c r="D14" s="11"/>
    </row>
    <row r="15" spans="1:4" ht="27" customHeight="1">
      <c r="A15" s="445"/>
      <c r="B15" s="21" t="s">
        <v>41</v>
      </c>
      <c r="C15" s="22" t="s">
        <v>42</v>
      </c>
      <c r="D15" s="23" t="s">
        <v>43</v>
      </c>
    </row>
    <row r="16" spans="1:4" ht="21" customHeight="1">
      <c r="A16" s="445" t="s">
        <v>44</v>
      </c>
      <c r="B16" s="6" t="s">
        <v>45</v>
      </c>
      <c r="C16" s="7" t="s">
        <v>46</v>
      </c>
      <c r="D16" s="8"/>
    </row>
    <row r="17" spans="1:4" ht="21" customHeight="1">
      <c r="A17" s="445"/>
      <c r="B17" s="18" t="s">
        <v>47</v>
      </c>
      <c r="C17" s="20" t="s">
        <v>27</v>
      </c>
      <c r="D17" s="19" t="s">
        <v>48</v>
      </c>
    </row>
    <row r="18" spans="1:4" ht="21" customHeight="1">
      <c r="A18" s="445"/>
      <c r="B18" s="18" t="s">
        <v>49</v>
      </c>
      <c r="C18" s="20" t="s">
        <v>50</v>
      </c>
      <c r="D18" s="19" t="s">
        <v>51</v>
      </c>
    </row>
    <row r="19" spans="1:4" ht="21" customHeight="1">
      <c r="A19" s="445"/>
      <c r="B19" s="18" t="s">
        <v>52</v>
      </c>
      <c r="C19" s="20" t="s">
        <v>53</v>
      </c>
      <c r="D19" s="19" t="s">
        <v>28</v>
      </c>
    </row>
    <row r="20" spans="1:4" ht="21" customHeight="1">
      <c r="A20" s="445"/>
      <c r="B20" s="18" t="s">
        <v>54</v>
      </c>
      <c r="C20" s="20" t="s">
        <v>35</v>
      </c>
      <c r="D20" s="19" t="s">
        <v>28</v>
      </c>
    </row>
    <row r="21" spans="1:4" ht="21" customHeight="1">
      <c r="A21" s="445"/>
      <c r="B21" s="18" t="s">
        <v>55</v>
      </c>
      <c r="C21" s="20" t="s">
        <v>56</v>
      </c>
      <c r="D21" s="19" t="s">
        <v>28</v>
      </c>
    </row>
    <row r="22" spans="1:4" ht="21" customHeight="1">
      <c r="A22" s="445"/>
      <c r="B22" s="9" t="s">
        <v>54</v>
      </c>
      <c r="C22" s="10"/>
      <c r="D22" s="11"/>
    </row>
    <row r="23" spans="1:4" ht="21" customHeight="1">
      <c r="A23" s="445"/>
      <c r="B23" s="21" t="s">
        <v>57</v>
      </c>
      <c r="C23" s="22" t="s">
        <v>58</v>
      </c>
      <c r="D23" s="23" t="s">
        <v>28</v>
      </c>
    </row>
    <row r="24" spans="1:4" ht="39.75" customHeight="1">
      <c r="A24" s="24" t="s">
        <v>59</v>
      </c>
      <c r="B24" s="12" t="s">
        <v>60</v>
      </c>
      <c r="C24" s="25" t="s">
        <v>19</v>
      </c>
      <c r="D24" s="14" t="s">
        <v>28</v>
      </c>
    </row>
    <row r="25" spans="1:4" ht="21" customHeight="1">
      <c r="A25" s="3" t="s">
        <v>61</v>
      </c>
      <c r="B25" s="12" t="s">
        <v>62</v>
      </c>
      <c r="C25" s="13" t="s">
        <v>63</v>
      </c>
      <c r="D25" s="14">
        <v>2010</v>
      </c>
    </row>
    <row r="26" spans="1:4" ht="21" customHeight="1">
      <c r="A26" s="442" t="s">
        <v>64</v>
      </c>
      <c r="B26" s="6" t="s">
        <v>65</v>
      </c>
      <c r="C26" s="7" t="s">
        <v>35</v>
      </c>
      <c r="D26" s="8" t="s">
        <v>28</v>
      </c>
    </row>
    <row r="27" spans="1:4" ht="21" customHeight="1">
      <c r="A27" s="442"/>
      <c r="B27" s="18" t="s">
        <v>66</v>
      </c>
      <c r="C27" s="20" t="s">
        <v>67</v>
      </c>
      <c r="D27" s="19">
        <v>2010</v>
      </c>
    </row>
    <row r="28" spans="1:4" ht="21" customHeight="1">
      <c r="A28" s="442"/>
      <c r="B28" s="21" t="s">
        <v>68</v>
      </c>
      <c r="C28" s="22" t="s">
        <v>35</v>
      </c>
      <c r="D28" s="23">
        <v>2010</v>
      </c>
    </row>
    <row r="29" spans="1:4" ht="21" customHeight="1">
      <c r="A29" s="441" t="s">
        <v>69</v>
      </c>
      <c r="B29" s="26" t="s">
        <v>70</v>
      </c>
      <c r="C29" s="7" t="s">
        <v>71</v>
      </c>
      <c r="D29" s="8" t="s">
        <v>28</v>
      </c>
    </row>
    <row r="30" spans="1:4" ht="37.5" customHeight="1" hidden="1">
      <c r="A30" s="441"/>
      <c r="B30" s="27" t="s">
        <v>72</v>
      </c>
      <c r="C30" s="20"/>
      <c r="D30" s="19"/>
    </row>
    <row r="31" spans="1:4" ht="21" customHeight="1" hidden="1">
      <c r="A31" s="441"/>
      <c r="B31" s="27" t="s">
        <v>73</v>
      </c>
      <c r="C31" s="20"/>
      <c r="D31" s="19"/>
    </row>
    <row r="32" spans="1:4" ht="21" customHeight="1" hidden="1">
      <c r="A32" s="441"/>
      <c r="B32" s="28" t="s">
        <v>74</v>
      </c>
      <c r="C32" s="22"/>
      <c r="D32" s="23"/>
    </row>
    <row r="33" spans="1:4" ht="21" customHeight="1" hidden="1">
      <c r="A33" s="29" t="s">
        <v>75</v>
      </c>
      <c r="B33" s="30" t="s">
        <v>76</v>
      </c>
      <c r="C33" s="31" t="s">
        <v>77</v>
      </c>
      <c r="D33" s="32"/>
    </row>
  </sheetData>
  <sheetProtection selectLockedCells="1" selectUnlockedCells="1"/>
  <mergeCells count="7">
    <mergeCell ref="A29:A32"/>
    <mergeCell ref="A2:A3"/>
    <mergeCell ref="A5:A6"/>
    <mergeCell ref="C6:D6"/>
    <mergeCell ref="A7:A15"/>
    <mergeCell ref="A16:A23"/>
    <mergeCell ref="A26:A28"/>
  </mergeCells>
  <printOptions/>
  <pageMargins left="0.75" right="0.75" top="1" bottom="1" header="0.5118055555555555" footer="0.5118055555555555"/>
  <pageSetup horizontalDpi="300" verticalDpi="300" orientation="portrait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1"/>
  <sheetViews>
    <sheetView zoomScale="120" zoomScaleNormal="120" zoomScalePageLayoutView="0"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K5" sqref="K5"/>
    </sheetView>
  </sheetViews>
  <sheetFormatPr defaultColWidth="9.33203125" defaultRowHeight="12.75"/>
  <cols>
    <col min="1" max="1" width="6.33203125" style="136" customWidth="1"/>
    <col min="2" max="2" width="50.16015625" style="136" customWidth="1"/>
    <col min="3" max="3" width="9.33203125" style="134" customWidth="1"/>
    <col min="4" max="6" width="9.33203125" style="134" hidden="1" customWidth="1"/>
    <col min="7" max="8" width="11.16015625" style="134" hidden="1" customWidth="1"/>
    <col min="9" max="13" width="11.16015625" style="134" customWidth="1"/>
    <col min="14" max="14" width="69.5" style="136" customWidth="1"/>
    <col min="15" max="15" width="28.66015625" style="136" customWidth="1"/>
    <col min="16" max="16384" width="9.33203125" style="136" customWidth="1"/>
  </cols>
  <sheetData>
    <row r="1" spans="1:16" ht="15.75" customHeight="1">
      <c r="A1" s="502" t="s">
        <v>175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134"/>
    </row>
    <row r="2" spans="1:16" ht="12.75">
      <c r="A2" s="112"/>
      <c r="B2" s="199" t="s">
        <v>176</v>
      </c>
      <c r="C2" s="335"/>
      <c r="D2" s="332"/>
      <c r="E2" s="332"/>
      <c r="F2" s="332"/>
      <c r="G2" s="332"/>
      <c r="H2" s="332"/>
      <c r="I2" s="140"/>
      <c r="J2" s="140"/>
      <c r="K2" s="140"/>
      <c r="L2" s="140"/>
      <c r="M2" s="140"/>
      <c r="N2" s="137"/>
      <c r="O2" s="137"/>
      <c r="P2" s="134"/>
    </row>
    <row r="3" spans="1:15" ht="44.25" customHeight="1">
      <c r="A3" s="334" t="s">
        <v>80</v>
      </c>
      <c r="B3" s="334" t="s">
        <v>177</v>
      </c>
      <c r="C3" s="339" t="s">
        <v>178</v>
      </c>
      <c r="D3" s="334">
        <v>2010</v>
      </c>
      <c r="E3" s="334">
        <v>2011</v>
      </c>
      <c r="F3" s="334">
        <v>2012</v>
      </c>
      <c r="G3" s="334">
        <f>'Свод новый'!G4</f>
        <v>2013</v>
      </c>
      <c r="H3" s="334">
        <f>'Свод новый'!H4</f>
        <v>2014</v>
      </c>
      <c r="I3" s="202">
        <f>'Свод новый'!I4</f>
        <v>2015</v>
      </c>
      <c r="J3" s="202">
        <f>'Свод новый'!J4</f>
        <v>2016</v>
      </c>
      <c r="K3" s="264">
        <f>'Свод новый'!K5</f>
        <v>2017</v>
      </c>
      <c r="L3" s="264">
        <f>'Свод новый'!L5</f>
        <v>2018</v>
      </c>
      <c r="M3" s="264">
        <f>'Свод новый'!M5</f>
        <v>2019</v>
      </c>
      <c r="N3" s="202" t="s">
        <v>85</v>
      </c>
      <c r="O3" s="202" t="s">
        <v>179</v>
      </c>
    </row>
    <row r="4" spans="1:15" ht="27.75" customHeight="1">
      <c r="A4" s="539">
        <v>8</v>
      </c>
      <c r="B4" s="336" t="s">
        <v>197</v>
      </c>
      <c r="C4" s="337" t="s">
        <v>199</v>
      </c>
      <c r="D4" s="338"/>
      <c r="E4" s="338"/>
      <c r="F4" s="338"/>
      <c r="G4" s="338"/>
      <c r="H4" s="338"/>
      <c r="I4" s="320"/>
      <c r="J4" s="320"/>
      <c r="K4" s="321"/>
      <c r="L4" s="321"/>
      <c r="M4" s="257"/>
      <c r="N4" s="322"/>
      <c r="O4" s="538"/>
    </row>
    <row r="5" spans="1:15" ht="48" customHeight="1">
      <c r="A5" s="503"/>
      <c r="B5" s="323" t="s">
        <v>262</v>
      </c>
      <c r="C5" s="147" t="s">
        <v>199</v>
      </c>
      <c r="D5" s="163">
        <f>Финансы!D14</f>
        <v>9313.475177304965</v>
      </c>
      <c r="E5" s="163">
        <f>Финансы!E14</f>
        <v>10205.666666666668</v>
      </c>
      <c r="F5" s="191">
        <f>Финансы!F14</f>
        <v>12421.2</v>
      </c>
      <c r="G5" s="191">
        <v>13404.1</v>
      </c>
      <c r="H5" s="405">
        <v>14333.2</v>
      </c>
      <c r="I5" s="371">
        <v>14215.7</v>
      </c>
      <c r="J5" s="371">
        <v>14572.3</v>
      </c>
      <c r="K5" s="371">
        <v>14600</v>
      </c>
      <c r="L5" s="371">
        <v>14600</v>
      </c>
      <c r="M5" s="371">
        <v>14600</v>
      </c>
      <c r="N5" s="406" t="s">
        <v>368</v>
      </c>
      <c r="O5" s="538"/>
    </row>
    <row r="6" spans="1:15" ht="68.25" customHeight="1">
      <c r="A6" s="482">
        <v>19</v>
      </c>
      <c r="B6" s="106" t="s">
        <v>250</v>
      </c>
      <c r="C6" s="482" t="s">
        <v>189</v>
      </c>
      <c r="D6" s="109"/>
      <c r="E6" s="109"/>
      <c r="F6" s="109"/>
      <c r="G6" s="109"/>
      <c r="H6" s="109"/>
      <c r="I6" s="410"/>
      <c r="J6" s="410"/>
      <c r="K6" s="114"/>
      <c r="L6" s="114"/>
      <c r="M6" s="255"/>
      <c r="N6" s="324" t="s">
        <v>369</v>
      </c>
      <c r="O6" s="100"/>
    </row>
    <row r="7" spans="1:15" ht="27" customHeight="1">
      <c r="A7" s="482"/>
      <c r="B7" s="182" t="s">
        <v>64</v>
      </c>
      <c r="C7" s="482"/>
      <c r="D7" s="109">
        <v>2222</v>
      </c>
      <c r="E7" s="109">
        <v>2674</v>
      </c>
      <c r="F7" s="109">
        <v>2720</v>
      </c>
      <c r="G7" s="109">
        <v>2938</v>
      </c>
      <c r="H7" s="340">
        <v>3109</v>
      </c>
      <c r="I7" s="341">
        <v>3109</v>
      </c>
      <c r="J7" s="341">
        <v>2814</v>
      </c>
      <c r="K7" s="412">
        <v>2516</v>
      </c>
      <c r="L7" s="341">
        <v>2410</v>
      </c>
      <c r="M7" s="341">
        <v>2424</v>
      </c>
      <c r="N7" s="257"/>
      <c r="O7" s="100"/>
    </row>
    <row r="8" spans="1:15" ht="29.25" customHeight="1">
      <c r="A8" s="505">
        <v>23</v>
      </c>
      <c r="B8" s="325" t="s">
        <v>10</v>
      </c>
      <c r="C8" s="326" t="s">
        <v>187</v>
      </c>
      <c r="D8" s="327">
        <f aca="true" t="shared" si="0" ref="D8:M8">D9/D10/10</f>
        <v>21.50569105691057</v>
      </c>
      <c r="E8" s="327">
        <f t="shared" si="0"/>
        <v>22.194871794871794</v>
      </c>
      <c r="F8" s="327">
        <f t="shared" si="0"/>
        <v>24.144159072079535</v>
      </c>
      <c r="G8" s="327">
        <f t="shared" si="0"/>
        <v>25.09014675052411</v>
      </c>
      <c r="H8" s="411">
        <v>25.9</v>
      </c>
      <c r="I8" s="357">
        <f t="shared" si="0"/>
        <v>27.834258863733446</v>
      </c>
      <c r="J8" s="357">
        <f t="shared" si="0"/>
        <v>28.075601374570446</v>
      </c>
      <c r="K8" s="413">
        <f t="shared" si="0"/>
        <v>28.201811125485126</v>
      </c>
      <c r="L8" s="327">
        <f t="shared" si="0"/>
        <v>28.288055196205267</v>
      </c>
      <c r="M8" s="327">
        <f t="shared" si="0"/>
        <v>28.3742992669254</v>
      </c>
      <c r="N8" s="537" t="s">
        <v>370</v>
      </c>
      <c r="O8" s="538"/>
    </row>
    <row r="9" spans="1:15" ht="35.25" customHeight="1">
      <c r="A9" s="505"/>
      <c r="B9" s="181" t="s">
        <v>11</v>
      </c>
      <c r="C9" s="113" t="s">
        <v>189</v>
      </c>
      <c r="D9" s="114">
        <v>26452</v>
      </c>
      <c r="E9" s="114">
        <v>27050</v>
      </c>
      <c r="F9" s="114">
        <v>29142</v>
      </c>
      <c r="G9" s="114">
        <v>29920</v>
      </c>
      <c r="H9" s="114">
        <v>31185</v>
      </c>
      <c r="I9" s="410">
        <v>32580</v>
      </c>
      <c r="J9" s="410">
        <v>32680</v>
      </c>
      <c r="K9" s="114">
        <v>32700</v>
      </c>
      <c r="L9" s="114">
        <v>32800</v>
      </c>
      <c r="M9" s="328">
        <v>32900</v>
      </c>
      <c r="N9" s="537"/>
      <c r="O9" s="538"/>
    </row>
    <row r="10" spans="1:15" ht="72.75" customHeight="1">
      <c r="A10" s="108">
        <v>38</v>
      </c>
      <c r="B10" s="211" t="s">
        <v>281</v>
      </c>
      <c r="C10" s="329" t="s">
        <v>327</v>
      </c>
      <c r="D10" s="330">
        <f>Экономика!D18</f>
        <v>123</v>
      </c>
      <c r="E10" s="331">
        <f>Экономика!E18</f>
        <v>121.875</v>
      </c>
      <c r="F10" s="330">
        <f>Экономика!F18</f>
        <v>120.7</v>
      </c>
      <c r="G10" s="330">
        <f>Экономика!G18</f>
        <v>119.25</v>
      </c>
      <c r="H10" s="278">
        <f>Экономика!H18</f>
        <v>117.95</v>
      </c>
      <c r="I10" s="278">
        <f>Экономика!I18</f>
        <v>117.05000000000001</v>
      </c>
      <c r="J10" s="278">
        <f>Экономика!J18</f>
        <v>116.4</v>
      </c>
      <c r="K10" s="278">
        <f>Экономика!K18</f>
        <v>115.94999999999999</v>
      </c>
      <c r="L10" s="278">
        <f>Экономика!L18</f>
        <v>115.94999999999999</v>
      </c>
      <c r="M10" s="278">
        <f>Экономика!M18</f>
        <v>115.94999999999999</v>
      </c>
      <c r="N10" s="537"/>
      <c r="O10" s="538"/>
    </row>
    <row r="11" spans="2:5" ht="25.5">
      <c r="B11" s="136" t="s">
        <v>12</v>
      </c>
      <c r="D11" s="136"/>
      <c r="E11" s="136"/>
    </row>
  </sheetData>
  <sheetProtection selectLockedCells="1" selectUnlockedCells="1"/>
  <mergeCells count="8">
    <mergeCell ref="A8:A9"/>
    <mergeCell ref="N8:N10"/>
    <mergeCell ref="O8:O10"/>
    <mergeCell ref="A1:O1"/>
    <mergeCell ref="A4:A5"/>
    <mergeCell ref="O4:O5"/>
    <mergeCell ref="A6:A7"/>
    <mergeCell ref="C6:C7"/>
  </mergeCells>
  <printOptions horizontalCentered="1"/>
  <pageMargins left="0.19652777777777777" right="0.19652777777777777" top="0.27569444444444446" bottom="0.35416666666666663" header="0.15763888888888888" footer="0.19652777777777777"/>
  <pageSetup fitToHeight="4" fitToWidth="1" horizontalDpi="300" verticalDpi="300" orientation="landscape" paperSize="9" scale="73" r:id="rId1"/>
  <headerFooter alignWithMargins="0">
    <oddHeader>&amp;L&amp;14&amp;E&amp;F: &amp;A</oddHeader>
    <oddFooter>&amp;L&amp;8&amp;D;&amp;T&amp;R&amp;8&amp;P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120" zoomScaleNormal="120" zoomScalePageLayoutView="0" workbookViewId="0" topLeftCell="A1">
      <pane ySplit="5" topLeftCell="A67" activePane="bottomLeft" state="frozen"/>
      <selection pane="topLeft" activeCell="A1" sqref="A1"/>
      <selection pane="bottomLeft" activeCell="J65" sqref="J65"/>
    </sheetView>
  </sheetViews>
  <sheetFormatPr defaultColWidth="9.33203125" defaultRowHeight="12.75"/>
  <cols>
    <col min="1" max="1" width="7.16015625" style="395" customWidth="1"/>
    <col min="2" max="2" width="37" style="33" customWidth="1"/>
    <col min="3" max="3" width="13.5" style="34" customWidth="1"/>
    <col min="4" max="5" width="9.33203125" style="0" hidden="1" customWidth="1"/>
    <col min="6" max="6" width="9.33203125" style="34" hidden="1" customWidth="1"/>
    <col min="7" max="7" width="10.16015625" style="34" hidden="1" customWidth="1"/>
    <col min="8" max="8" width="10.33203125" style="0" hidden="1" customWidth="1"/>
    <col min="9" max="11" width="11.5" style="0" customWidth="1"/>
    <col min="12" max="12" width="11.83203125" style="0" customWidth="1"/>
    <col min="13" max="13" width="10.66015625" style="0" customWidth="1"/>
    <col min="14" max="14" width="43.5" style="0" customWidth="1"/>
  </cols>
  <sheetData>
    <row r="1" spans="1:14" ht="15.75" customHeight="1">
      <c r="A1" s="467" t="s">
        <v>78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8" customHeight="1">
      <c r="A2" s="467" t="s">
        <v>79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1:7" s="38" customFormat="1" ht="15.75">
      <c r="A3" s="392"/>
      <c r="B3" s="35"/>
      <c r="C3" s="36"/>
      <c r="D3" s="37"/>
      <c r="E3" s="37"/>
      <c r="F3" s="36"/>
      <c r="G3" s="36"/>
    </row>
    <row r="4" spans="1:16" s="38" customFormat="1" ht="14.25" customHeight="1">
      <c r="A4" s="465" t="s">
        <v>80</v>
      </c>
      <c r="B4" s="464" t="s">
        <v>81</v>
      </c>
      <c r="C4" s="468" t="s">
        <v>82</v>
      </c>
      <c r="D4" s="469" t="s">
        <v>83</v>
      </c>
      <c r="E4" s="469"/>
      <c r="F4" s="469"/>
      <c r="G4" s="468">
        <v>2013</v>
      </c>
      <c r="H4" s="469">
        <v>2014</v>
      </c>
      <c r="I4" s="463">
        <v>2015</v>
      </c>
      <c r="J4" s="465">
        <v>2016</v>
      </c>
      <c r="K4" s="464" t="s">
        <v>84</v>
      </c>
      <c r="L4" s="464"/>
      <c r="M4" s="464"/>
      <c r="N4" s="470" t="s">
        <v>85</v>
      </c>
      <c r="O4" s="42"/>
      <c r="P4" s="42"/>
    </row>
    <row r="5" spans="1:16" s="38" customFormat="1" ht="13.5" customHeight="1">
      <c r="A5" s="465"/>
      <c r="B5" s="464"/>
      <c r="C5" s="468"/>
      <c r="D5" s="39">
        <v>2010</v>
      </c>
      <c r="E5" s="39">
        <v>2011</v>
      </c>
      <c r="F5" s="39">
        <v>2012</v>
      </c>
      <c r="G5" s="471"/>
      <c r="H5" s="469"/>
      <c r="I5" s="463"/>
      <c r="J5" s="466"/>
      <c r="K5" s="40">
        <v>2017</v>
      </c>
      <c r="L5" s="41">
        <v>2018</v>
      </c>
      <c r="M5" s="41">
        <v>2019</v>
      </c>
      <c r="N5" s="470"/>
      <c r="O5" s="42"/>
      <c r="P5" s="42"/>
    </row>
    <row r="6" spans="1:16" s="38" customFormat="1" ht="15.75" customHeight="1">
      <c r="A6" s="452" t="s">
        <v>86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2"/>
      <c r="P6" s="42"/>
    </row>
    <row r="7" spans="1:18" ht="171" customHeight="1">
      <c r="A7" s="43">
        <v>1</v>
      </c>
      <c r="B7" s="44" t="s">
        <v>87</v>
      </c>
      <c r="C7" s="43" t="s">
        <v>88</v>
      </c>
      <c r="D7" s="45">
        <f>Экономика!D4</f>
        <v>459.4308943089431</v>
      </c>
      <c r="E7" s="45">
        <f>Экономика!E4</f>
        <v>485.1692307692308</v>
      </c>
      <c r="F7" s="45">
        <f>Экономика!F4</f>
        <v>496.4374482187241</v>
      </c>
      <c r="G7" s="45">
        <f>Экономика!G4</f>
        <v>457.69392033542977</v>
      </c>
      <c r="H7" s="45">
        <f>Экономика!H4</f>
        <v>488.9</v>
      </c>
      <c r="I7" s="45">
        <f>Экономика!I4</f>
        <v>511.8325501922255</v>
      </c>
      <c r="J7" s="45">
        <f>Экономика!J4</f>
        <v>518.3848797250859</v>
      </c>
      <c r="K7" s="45">
        <f>Экономика!K4</f>
        <v>522.1216041397155</v>
      </c>
      <c r="L7" s="45">
        <f>Экономика!L4</f>
        <v>523.8464855541182</v>
      </c>
      <c r="M7" s="45">
        <f>Экономика!M4</f>
        <v>525.571366968521</v>
      </c>
      <c r="N7" s="47" t="str">
        <f>Экономика!N4</f>
        <v>Число субъектов малого и среднего предпринимательства на 01.01.2017 составило 5899 ед., из них 2511 малых предприятий, 14 средних предприятий и 3374 индивидуальных предпринимателя, на 01.01.2016 - 5856 ед., из них 2505 малых предприятий, 14 средних предприятий и 3337 индивидуальных предпринимателей. Число субъектов малого и среднего предпринимательства в расчете на 10 тыс. человек населения составляет 518,4 единиц, что на 1,2% больше, чем за соответствующий период прошлого года.</v>
      </c>
      <c r="O7" s="48"/>
      <c r="P7" s="48"/>
      <c r="Q7" s="48"/>
      <c r="R7" s="48"/>
    </row>
    <row r="8" spans="1:18" ht="93.75" customHeight="1">
      <c r="A8" s="49">
        <v>2</v>
      </c>
      <c r="B8" s="50" t="s">
        <v>89</v>
      </c>
      <c r="C8" s="49" t="s">
        <v>90</v>
      </c>
      <c r="D8" s="51">
        <f>Экономика!D8</f>
        <v>65.04911018185354</v>
      </c>
      <c r="E8" s="51">
        <f>Экономика!E8</f>
        <v>66.61241527208671</v>
      </c>
      <c r="F8" s="52">
        <f>Экономика!F8</f>
        <v>66.86670445882284</v>
      </c>
      <c r="G8" s="52">
        <f>Экономика!G8</f>
        <v>68.05589063128267</v>
      </c>
      <c r="H8" s="52">
        <f>Экономика!H8</f>
        <v>68.56011099270103</v>
      </c>
      <c r="I8" s="52">
        <f>Экономика!I8</f>
        <v>70.6604025193361</v>
      </c>
      <c r="J8" s="52">
        <f>Экономика!J8</f>
        <v>75.77892460223987</v>
      </c>
      <c r="K8" s="52">
        <f>Экономика!K8</f>
        <v>75.89531680440771</v>
      </c>
      <c r="L8" s="52">
        <f>Экономика!L8</f>
        <v>76.02281073141228</v>
      </c>
      <c r="M8" s="52">
        <f>Экономика!M8</f>
        <v>76.12536354560055</v>
      </c>
      <c r="N8" s="53" t="str">
        <f>Экономика!N8</f>
        <v>Численность работающих на крупных предприятиях на 01.01.2017 составила 11,3 тыс чел., на малых - 12,1 тыс чел, на средних - 19,9 тыс чел., ИП - 3374 чел. Соответственно доля среднесписочной  численности работников малых и  средних предприятий составила 75,8%, в 2015 году - 70,7%.
</v>
      </c>
      <c r="O8" s="54"/>
      <c r="P8" s="54"/>
      <c r="Q8" s="54"/>
      <c r="R8" s="48"/>
    </row>
    <row r="9" spans="1:18" ht="91.5" customHeight="1">
      <c r="A9" s="49">
        <v>3</v>
      </c>
      <c r="B9" s="50" t="s">
        <v>91</v>
      </c>
      <c r="C9" s="49" t="s">
        <v>92</v>
      </c>
      <c r="D9" s="55">
        <f>Экономика!D13</f>
        <v>11783.650406504064</v>
      </c>
      <c r="E9" s="55">
        <f>Экономика!E13</f>
        <v>20842.81435897436</v>
      </c>
      <c r="F9" s="55">
        <f>Экономика!F13</f>
        <v>22219.850869925434</v>
      </c>
      <c r="G9" s="55">
        <f>Экономика!G13</f>
        <v>14518.423480083857</v>
      </c>
      <c r="H9" s="402">
        <f>Экономика!H13</f>
        <v>39265.73972022043</v>
      </c>
      <c r="I9" s="55">
        <f>Экономика!I13</f>
        <v>21376.50576676634</v>
      </c>
      <c r="J9" s="55">
        <f>Экономика!J13</f>
        <v>18100.08591065292</v>
      </c>
      <c r="K9" s="55">
        <f>Экономика!K13</f>
        <v>18170.332039672274</v>
      </c>
      <c r="L9" s="55">
        <f>Экономика!L13</f>
        <v>18170.332039672274</v>
      </c>
      <c r="M9" s="55">
        <f>Экономика!M13</f>
        <v>18170.332039672274</v>
      </c>
      <c r="N9" s="56" t="str">
        <f>Экономика!N13</f>
        <v>Объем инвестиций в основной капитал за 2016 год составил 4965,3 млн.рублей, из них  1057,4  млн.рублей - собственные средства и 3907,9 млн.рублей - привлеченные средства. Объем инвестиций в основной капитал в расчете на жителя за 2016 год составил 18100,1 руб.</v>
      </c>
      <c r="O9" s="54"/>
      <c r="P9" s="54"/>
      <c r="Q9" s="54"/>
      <c r="R9" s="48"/>
    </row>
    <row r="10" spans="1:18" ht="79.5" customHeight="1">
      <c r="A10" s="57">
        <v>4</v>
      </c>
      <c r="B10" s="50" t="s">
        <v>93</v>
      </c>
      <c r="C10" s="57" t="s">
        <v>90</v>
      </c>
      <c r="D10" s="58">
        <f>КУИГ!D4</f>
        <v>49.60726558664703</v>
      </c>
      <c r="E10" s="58">
        <f>КУИГ!E4</f>
        <v>50.41728031418753</v>
      </c>
      <c r="F10" s="58">
        <f>КУИГ!F4</f>
        <v>52.307314678448705</v>
      </c>
      <c r="G10" s="58">
        <f>КУИГ!G4</f>
        <v>53.01914580265096</v>
      </c>
      <c r="H10" s="58">
        <f>КУИГ!H4</f>
        <v>53.681885125184095</v>
      </c>
      <c r="I10" s="58">
        <f>КУИГ!I4</f>
        <v>54.074619538537064</v>
      </c>
      <c r="J10" s="58">
        <f>КУИГ!J4</f>
        <v>54.099165439371625</v>
      </c>
      <c r="K10" s="58">
        <f>КУИГ!K4</f>
        <v>54.98281786941581</v>
      </c>
      <c r="L10" s="58">
        <f>КУИГ!L4</f>
        <v>55.47373588610702</v>
      </c>
      <c r="M10" s="58">
        <f>КУИГ!M4</f>
        <v>55.96465390279823</v>
      </c>
      <c r="N10" s="59" t="str">
        <f>КУИГ!N4</f>
        <v>Территория  МО "Город Димитровград" составляет  4074 га, налогооблагаемая база по земельному налогу на 01.01.2017 - 2204,1 га, что составляет 54,1% от общего размера земель города.</v>
      </c>
      <c r="O10" s="48"/>
      <c r="P10" s="48"/>
      <c r="Q10" s="48"/>
      <c r="R10" s="48"/>
    </row>
    <row r="11" spans="1:14" ht="38.25">
      <c r="A11" s="57">
        <v>5</v>
      </c>
      <c r="B11" s="50" t="s">
        <v>94</v>
      </c>
      <c r="C11" s="57" t="s">
        <v>90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0" t="s">
        <v>95</v>
      </c>
    </row>
    <row r="12" spans="1:14" ht="91.5" customHeight="1">
      <c r="A12" s="57">
        <v>6</v>
      </c>
      <c r="B12" s="50" t="s">
        <v>96</v>
      </c>
      <c r="C12" s="57" t="s">
        <v>90</v>
      </c>
      <c r="D12" s="58">
        <f>ЖКК!D4</f>
        <v>32.84313725490196</v>
      </c>
      <c r="E12" s="58">
        <f>ЖКК!E4</f>
        <v>30.333333333333336</v>
      </c>
      <c r="F12" s="58">
        <f>ЖКК!F4</f>
        <v>25.71428571428571</v>
      </c>
      <c r="G12" s="58">
        <f>ЖКК!G4</f>
        <v>9.95238095238095</v>
      </c>
      <c r="H12" s="58">
        <f>ЖКК!H4</f>
        <v>9.95238095238095</v>
      </c>
      <c r="I12" s="58">
        <f>ЖКК!I4</f>
        <v>9.95238095238095</v>
      </c>
      <c r="J12" s="58">
        <f>ЖКК!J4</f>
        <v>9.95238095238095</v>
      </c>
      <c r="K12" s="58">
        <f>ЖКК!K4</f>
        <v>9.95238095238095</v>
      </c>
      <c r="L12" s="58">
        <f>ЖКК!L4</f>
        <v>9.95238095238095</v>
      </c>
      <c r="M12" s="58">
        <f>ЖКК!M4</f>
        <v>9.95238095238095</v>
      </c>
      <c r="N12" s="61" t="str">
        <f>ЖКК!N4</f>
        <v>Протяженность дорог общего пользования местного значения 210,0 км, из них 20,9 км - не отвечают нормативным требованиям (10%).</v>
      </c>
    </row>
    <row r="13" spans="1:14" ht="117" customHeight="1" hidden="1">
      <c r="A13" s="57">
        <v>7</v>
      </c>
      <c r="B13" s="50" t="s">
        <v>97</v>
      </c>
      <c r="C13" s="57" t="s">
        <v>90</v>
      </c>
      <c r="D13" s="58">
        <f>ЖКК!D7</f>
        <v>0</v>
      </c>
      <c r="E13" s="58">
        <f>ЖКК!E7</f>
        <v>0</v>
      </c>
      <c r="F13" s="58">
        <f>ЖКК!F7</f>
        <v>0</v>
      </c>
      <c r="G13" s="58">
        <f>ЖКК!G7</f>
        <v>0</v>
      </c>
      <c r="H13" s="58">
        <f>ЖКК!H7</f>
        <v>0</v>
      </c>
      <c r="I13" s="58">
        <f>ЖКК!I7</f>
        <v>0</v>
      </c>
      <c r="J13" s="58">
        <f>ЖКК!J7</f>
        <v>0</v>
      </c>
      <c r="K13" s="58">
        <f>ЖКК!K7</f>
        <v>0</v>
      </c>
      <c r="L13" s="58">
        <f>ЖКК!L7</f>
        <v>0</v>
      </c>
      <c r="M13" s="58">
        <f>ЖКК!M7</f>
        <v>0</v>
      </c>
      <c r="N13" s="59" t="s">
        <v>98</v>
      </c>
    </row>
    <row r="14" spans="1:14" ht="38.25">
      <c r="A14" s="462">
        <v>7</v>
      </c>
      <c r="B14" s="50" t="s">
        <v>99</v>
      </c>
      <c r="C14" s="462" t="s">
        <v>92</v>
      </c>
      <c r="D14" s="62"/>
      <c r="E14" s="62"/>
      <c r="F14" s="63"/>
      <c r="G14" s="63"/>
      <c r="H14" s="62"/>
      <c r="I14" s="62"/>
      <c r="J14" s="62"/>
      <c r="K14" s="62"/>
      <c r="L14" s="62"/>
      <c r="M14" s="62"/>
      <c r="N14" s="56"/>
    </row>
    <row r="15" spans="1:14" ht="70.5" customHeight="1">
      <c r="A15" s="462"/>
      <c r="B15" s="50" t="s">
        <v>100</v>
      </c>
      <c r="C15" s="462"/>
      <c r="D15" s="55">
        <f>Экономика!D16</f>
        <v>13356.5</v>
      </c>
      <c r="E15" s="55">
        <f>Экономика!E16</f>
        <v>14726</v>
      </c>
      <c r="F15" s="55">
        <f>Экономика!F16</f>
        <v>17870.4</v>
      </c>
      <c r="G15" s="55">
        <f>Экономика!G16</f>
        <v>20127</v>
      </c>
      <c r="H15" s="55">
        <f>Экономика!H16</f>
        <v>22523.4</v>
      </c>
      <c r="I15" s="55">
        <f>Экономика!I16</f>
        <v>24185.8</v>
      </c>
      <c r="J15" s="55">
        <f>Экономика!J16</f>
        <v>25505.2</v>
      </c>
      <c r="K15" s="55">
        <f>Экономика!K16</f>
        <v>26270.356</v>
      </c>
      <c r="L15" s="55">
        <f>Экономика!L16</f>
        <v>27058.46668</v>
      </c>
      <c r="M15" s="55">
        <f>Экономика!M16</f>
        <v>27870.2206804</v>
      </c>
      <c r="N15" s="64" t="str">
        <f>Экономика!N16</f>
        <v>Заработная плата работников крупных и средних предприятий и некоммерческих организаций в 2016 году составила  25505,2 руб. или 105,5% к соответствующему периоду  прошлого года.</v>
      </c>
    </row>
    <row r="16" spans="1:14" ht="79.5" customHeight="1">
      <c r="A16" s="462"/>
      <c r="B16" s="50" t="s">
        <v>101</v>
      </c>
      <c r="C16" s="462"/>
      <c r="D16" s="65">
        <f>Финансы!D5</f>
        <v>6122.016331658291</v>
      </c>
      <c r="E16" s="65">
        <f>Финансы!E5</f>
        <v>7032.893212879315</v>
      </c>
      <c r="F16" s="65">
        <f>Финансы!F5</f>
        <v>8997.931442080377</v>
      </c>
      <c r="G16" s="65">
        <f>Финансы!G5</f>
        <v>12540.497188139057</v>
      </c>
      <c r="H16" s="65">
        <f>Финансы!H5</f>
        <v>14161.4</v>
      </c>
      <c r="I16" s="65">
        <f>Финансы!I5</f>
        <v>16046.2</v>
      </c>
      <c r="J16" s="65">
        <f>Финансы!J5</f>
        <v>18479.8</v>
      </c>
      <c r="K16" s="65">
        <f>Финансы!K5</f>
        <v>18490</v>
      </c>
      <c r="L16" s="65">
        <f>Финансы!L5</f>
        <v>18490</v>
      </c>
      <c r="M16" s="403">
        <f>Финансы!M5</f>
        <v>18490</v>
      </c>
      <c r="N16" s="400" t="str">
        <f>Финансы!N5</f>
        <v>Заработная плата работников муниципальных дошкольных образовательных учреждений в 2016 году составила 18479,8 руб. и увеличилась по отношению к уровню прошлого года на 15,2%</v>
      </c>
    </row>
    <row r="17" spans="1:14" ht="76.5" customHeight="1">
      <c r="A17" s="462"/>
      <c r="B17" s="50" t="s">
        <v>102</v>
      </c>
      <c r="C17" s="462"/>
      <c r="D17" s="65">
        <f>Финансы!D8</f>
        <v>9420.533333333333</v>
      </c>
      <c r="E17" s="65">
        <f>Финансы!E8</f>
        <v>11089.759365600217</v>
      </c>
      <c r="F17" s="65">
        <f>Финансы!F8</f>
        <v>15241.435562805875</v>
      </c>
      <c r="G17" s="65">
        <f>Финансы!G8</f>
        <v>19303.30025884383</v>
      </c>
      <c r="H17" s="65">
        <f>Финансы!H8</f>
        <v>21561.4</v>
      </c>
      <c r="I17" s="65">
        <f>Финансы!I8</f>
        <v>22948</v>
      </c>
      <c r="J17" s="65">
        <f>Финансы!J8</f>
        <v>25667.7</v>
      </c>
      <c r="K17" s="65">
        <f>Финансы!K8</f>
        <v>25643</v>
      </c>
      <c r="L17" s="65">
        <f>Финансы!L8</f>
        <v>25643</v>
      </c>
      <c r="M17" s="65">
        <f>Финансы!M8</f>
        <v>25643</v>
      </c>
      <c r="N17" s="400" t="str">
        <f>Финансы!N8</f>
        <v>Заработная плата работников муниципальных общеобразовательных учреждений в 2016 году составила 256667,7 руб. и увеличилась по отношению к уровню прошлого года на 11,9%</v>
      </c>
    </row>
    <row r="18" spans="1:14" ht="63.75" customHeight="1">
      <c r="A18" s="462"/>
      <c r="B18" s="66" t="s">
        <v>103</v>
      </c>
      <c r="C18" s="462"/>
      <c r="D18" s="65">
        <f>Образов!D7</f>
        <v>9620.92644320298</v>
      </c>
      <c r="E18" s="65">
        <f>Образов!E7</f>
        <v>12834.654178674351</v>
      </c>
      <c r="F18" s="65">
        <f>Образов!F7</f>
        <v>17386.62215628091</v>
      </c>
      <c r="G18" s="65">
        <f>Образов!G7</f>
        <v>21915.286624203818</v>
      </c>
      <c r="H18" s="65">
        <f>Образов!H7</f>
        <v>24284.63855421687</v>
      </c>
      <c r="I18" s="65">
        <f>Образов!I7</f>
        <v>25105.798714144414</v>
      </c>
      <c r="J18" s="65">
        <f>Образов!J7</f>
        <v>27334.5</v>
      </c>
      <c r="K18" s="65">
        <f>Образов!K7</f>
        <v>27334.5</v>
      </c>
      <c r="L18" s="65">
        <f>Образов!L7</f>
        <v>27334.5</v>
      </c>
      <c r="M18" s="65">
        <f>Образов!M7</f>
        <v>27334.5</v>
      </c>
      <c r="N18" s="64" t="str">
        <f>Образов!N7</f>
        <v>Заработная плата учителей муниципальных общеобразовательных учреждений в 2016 году составила 27334,5 руб. и увеличилась по отношению к уровню прошлого года на 8,9%.</v>
      </c>
    </row>
    <row r="19" spans="1:14" ht="57.75" customHeight="1">
      <c r="A19" s="462"/>
      <c r="B19" s="66" t="s">
        <v>104</v>
      </c>
      <c r="C19" s="462"/>
      <c r="D19" s="65">
        <f>Финансы!D11</f>
        <v>7799.852832965416</v>
      </c>
      <c r="E19" s="65">
        <f>Финансы!E11</f>
        <v>8452.771272443404</v>
      </c>
      <c r="F19" s="65">
        <f>Финансы!F11</f>
        <v>9440</v>
      </c>
      <c r="G19" s="65">
        <f>Культ!G5</f>
        <v>11124</v>
      </c>
      <c r="H19" s="65">
        <f>Культ!H5</f>
        <v>12473.9</v>
      </c>
      <c r="I19" s="65">
        <f>Культ!I5</f>
        <v>13704</v>
      </c>
      <c r="J19" s="65">
        <f>Культ!J5</f>
        <v>14252</v>
      </c>
      <c r="K19" s="65">
        <f>Культ!K5</f>
        <v>14252</v>
      </c>
      <c r="L19" s="65">
        <f>Культ!L5</f>
        <v>14252</v>
      </c>
      <c r="M19" s="65">
        <f>Культ!M5</f>
        <v>14252</v>
      </c>
      <c r="N19" s="67" t="str">
        <f>Финансы!N11</f>
        <v>Зарплата муниципальных учреждений культуры и искусства в 2016 году составила 15076,7 руб.и увеличилась по отношению к уровню прошлого года на 10,0%</v>
      </c>
    </row>
    <row r="20" spans="1:14" ht="66.75" customHeight="1">
      <c r="A20" s="462"/>
      <c r="B20" s="66" t="s">
        <v>105</v>
      </c>
      <c r="C20" s="462"/>
      <c r="D20" s="65">
        <f>Финансы!D14</f>
        <v>9313.475177304965</v>
      </c>
      <c r="E20" s="65">
        <f>Финансы!E14</f>
        <v>10205.666666666668</v>
      </c>
      <c r="F20" s="65">
        <f>Финансы!F14</f>
        <v>12421.2</v>
      </c>
      <c r="G20" s="65">
        <f>Спорт!G5</f>
        <v>13404.1</v>
      </c>
      <c r="H20" s="65">
        <f>Спорт!H5</f>
        <v>14333.2</v>
      </c>
      <c r="I20" s="65">
        <f>Спорт!I5</f>
        <v>14215.7</v>
      </c>
      <c r="J20" s="65">
        <f>Спорт!J5</f>
        <v>14572.3</v>
      </c>
      <c r="K20" s="65">
        <f>Спорт!K5</f>
        <v>14600</v>
      </c>
      <c r="L20" s="65">
        <f>Спорт!L5</f>
        <v>14600</v>
      </c>
      <c r="M20" s="65">
        <f>Спорт!M5</f>
        <v>14600</v>
      </c>
      <c r="N20" s="68" t="str">
        <f>Финансы!N14</f>
        <v>Зарплата муниципальных учреждений учреждений физической культуры и спорта в 2016 году составила 14833,3 руб.и увеличилась по отношению к уровню прошлого года на 4,3%.</v>
      </c>
    </row>
    <row r="21" spans="1:14" s="38" customFormat="1" ht="15.75" customHeight="1">
      <c r="A21" s="452" t="s">
        <v>106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</row>
    <row r="22" spans="1:14" ht="108.75" customHeight="1">
      <c r="A22" s="393">
        <v>8</v>
      </c>
      <c r="B22" s="50" t="s">
        <v>107</v>
      </c>
      <c r="C22" s="49" t="s">
        <v>90</v>
      </c>
      <c r="D22" s="58">
        <f>Образов!D11</f>
        <v>72.48627660998795</v>
      </c>
      <c r="E22" s="58">
        <f>Образов!E11</f>
        <v>76.64386430266647</v>
      </c>
      <c r="F22" s="58">
        <f>Образов!F11</f>
        <v>80.56241426611797</v>
      </c>
      <c r="G22" s="58">
        <f>Образов!G11</f>
        <v>83.22359396433471</v>
      </c>
      <c r="H22" s="58">
        <f>Образов!H11</f>
        <v>82.3</v>
      </c>
      <c r="I22" s="58">
        <f>Образов!I11</f>
        <v>82.9</v>
      </c>
      <c r="J22" s="58">
        <f>Образов!J11</f>
        <v>87.65756302521008</v>
      </c>
      <c r="K22" s="58">
        <f>Образов!K11</f>
        <v>83.1</v>
      </c>
      <c r="L22" s="58">
        <f>Образов!L11</f>
        <v>83.4</v>
      </c>
      <c r="M22" s="58">
        <f>Образов!M11</f>
        <v>83.6</v>
      </c>
      <c r="N22" s="60" t="str">
        <f>Образов!N11</f>
        <v>Общая численность детей в возрасте от 1 до 6 лет составила 7616 человек, из них 6676 человек получают дошкольную образовательную услугу и (или) услугу по их содержанию в муниципальных образовательных учреждениях, что составляет 87,7% от общей численности детей от 1 до 6 лет.</v>
      </c>
    </row>
    <row r="23" spans="1:14" ht="92.25" customHeight="1">
      <c r="A23" s="393">
        <v>9</v>
      </c>
      <c r="B23" s="50" t="s">
        <v>108</v>
      </c>
      <c r="C23" s="57" t="s">
        <v>90</v>
      </c>
      <c r="D23" s="58">
        <f>Образов!D14</f>
        <v>28.07604766367653</v>
      </c>
      <c r="E23" s="58">
        <f>Образов!E14</f>
        <v>30.531900041881894</v>
      </c>
      <c r="F23" s="58">
        <f>Образов!F14</f>
        <v>30.043277956163617</v>
      </c>
      <c r="G23" s="58">
        <f>Образов!G14</f>
        <v>28.31275720164609</v>
      </c>
      <c r="H23" s="58">
        <f>Образов!H14</f>
        <v>24.980278727320538</v>
      </c>
      <c r="I23" s="58">
        <f>Образов!I14</f>
        <v>24.71732842492769</v>
      </c>
      <c r="J23" s="58">
        <f>Образов!J14</f>
        <v>30.685399159663866</v>
      </c>
      <c r="K23" s="58">
        <f>Образов!K14</f>
        <v>30.685399159663866</v>
      </c>
      <c r="L23" s="58">
        <f>Образов!L14</f>
        <v>30.685399159663866</v>
      </c>
      <c r="M23" s="58">
        <f>Образов!M14</f>
        <v>30.685399159663866</v>
      </c>
      <c r="N23" s="59" t="str">
        <f>Образов!N14</f>
        <v>2337 человек из общей численносиь детей в возрасте от 1 до 6 лет состоят на учёте для определения в муниципальные дошкольные образовательные учреждения, что составляет 30,7% от общей численности детей от 1 до 6 лет. Увеличение количества детей в очереди связанос тем, что: 1.Стали савить детей в очередь для определения в дошкольное учреждение сразу же после рождения, 2. В очери состоит большое количество иногородних детей.</v>
      </c>
    </row>
    <row r="24" spans="1:14" ht="95.25" customHeight="1">
      <c r="A24" s="393">
        <v>10</v>
      </c>
      <c r="B24" s="50" t="s">
        <v>109</v>
      </c>
      <c r="C24" s="57" t="s">
        <v>90</v>
      </c>
      <c r="D24" s="55">
        <f>Образов!D17</f>
        <v>3.225806451612903</v>
      </c>
      <c r="E24" s="55">
        <f>Образов!E17</f>
        <v>0</v>
      </c>
      <c r="F24" s="55">
        <f>Образов!F17</f>
        <v>0</v>
      </c>
      <c r="G24" s="55">
        <f>Образов!G17</f>
        <v>0</v>
      </c>
      <c r="H24" s="55">
        <f>Образов!H17</f>
        <v>0</v>
      </c>
      <c r="I24" s="55">
        <f>Образов!I17</f>
        <v>0</v>
      </c>
      <c r="J24" s="55">
        <f>Образов!J17</f>
        <v>6.0606060606060606</v>
      </c>
      <c r="K24" s="55">
        <f>Образов!K17</f>
        <v>6.0606060606060606</v>
      </c>
      <c r="L24" s="55">
        <f>Образов!L17</f>
        <v>2.941176470588235</v>
      </c>
      <c r="M24" s="55">
        <f>Образов!M17</f>
        <v>0</v>
      </c>
      <c r="N24" s="67" t="str">
        <f>Образов!N17</f>
        <v>Доля муниципальных дошкольных образовательных учреждений, здания которых находятся в аварийном состоянии или требуют капитального ремонта составляет 6,1%. Это 2 учреждения: МБДОУ № 3 "Красная шапочка" (ул.Гончарова 11 а) и МБДОУ № 41"Колобок" (пр.Ленина 6).</v>
      </c>
    </row>
    <row r="25" spans="1:14" s="38" customFormat="1" ht="15.75" customHeight="1">
      <c r="A25" s="452" t="s">
        <v>110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</row>
    <row r="26" spans="1:14" ht="114.75">
      <c r="A26" s="394">
        <v>11</v>
      </c>
      <c r="B26" s="69" t="s">
        <v>111</v>
      </c>
      <c r="C26" s="57" t="s">
        <v>90</v>
      </c>
      <c r="D26" s="55">
        <f>Образов!D21</f>
        <v>99.11373707533235</v>
      </c>
      <c r="E26" s="55">
        <f>Образов!E21</f>
        <v>99.11373707533235</v>
      </c>
      <c r="F26" s="55">
        <f>Образов!F21</f>
        <v>99.81024667931689</v>
      </c>
      <c r="G26" s="55">
        <f>Образов!G21</f>
        <v>100</v>
      </c>
      <c r="H26" s="55">
        <f>Образов!H21</f>
        <v>99.81343283582089</v>
      </c>
      <c r="I26" s="55">
        <f>Образов!I21</f>
        <v>99.65277777777779</v>
      </c>
      <c r="J26" s="55">
        <f>Образов!J21</f>
        <v>99.80544747081711</v>
      </c>
      <c r="K26" s="55">
        <f>Образов!K21</f>
        <v>100</v>
      </c>
      <c r="L26" s="55">
        <f>Образов!L21</f>
        <v>100</v>
      </c>
      <c r="M26" s="55">
        <f>Образов!M21</f>
        <v>100</v>
      </c>
      <c r="N26" s="451" t="str">
        <f>Образов!N21</f>
        <v> Общяа численность выпускников муниципальных общеобразовательных учреждений, сдавших ЕГЭ составила 514 человек. 1 выпускника не сдали ЕГЭ (МБОУ СШ № 2). Доля выпускников, сдавших ЕГЭ по русскому языку и математике, в общей численности выпускников общеобразовательных учреждений, составила 99,8%.</v>
      </c>
    </row>
    <row r="27" spans="1:14" ht="93.75" customHeight="1">
      <c r="A27" s="394">
        <v>12</v>
      </c>
      <c r="B27" s="69" t="s">
        <v>112</v>
      </c>
      <c r="C27" s="57" t="s">
        <v>90</v>
      </c>
      <c r="D27" s="55">
        <f>Образов!D24</f>
        <v>0.7564296520423601</v>
      </c>
      <c r="E27" s="55">
        <f>Образов!E24</f>
        <v>0.5405405405405406</v>
      </c>
      <c r="F27" s="55">
        <f>Образов!F24</f>
        <v>0.18832391713747645</v>
      </c>
      <c r="G27" s="55">
        <f>Образов!G24</f>
        <v>0</v>
      </c>
      <c r="H27" s="55">
        <f>Образов!H24</f>
        <v>0.18656716417910446</v>
      </c>
      <c r="I27" s="55">
        <f>Образов!I24</f>
        <v>0.3472222222222222</v>
      </c>
      <c r="J27" s="55">
        <f>Образов!J24</f>
        <v>0.19455252918287938</v>
      </c>
      <c r="K27" s="55">
        <f>Образов!K24</f>
        <v>0</v>
      </c>
      <c r="L27" s="55">
        <f>Образов!L24</f>
        <v>0</v>
      </c>
      <c r="M27" s="55">
        <f>Образов!M24</f>
        <v>0</v>
      </c>
      <c r="N27" s="451"/>
    </row>
    <row r="28" spans="1:14" ht="78" customHeight="1">
      <c r="A28" s="394">
        <v>13</v>
      </c>
      <c r="B28" s="69" t="s">
        <v>113</v>
      </c>
      <c r="C28" s="57" t="s">
        <v>90</v>
      </c>
      <c r="D28" s="55">
        <f>Образов!D27</f>
        <v>82.35294117647058</v>
      </c>
      <c r="E28" s="55">
        <f>Образов!E27</f>
        <v>88.23529411764706</v>
      </c>
      <c r="F28" s="55">
        <f>Образов!F27</f>
        <v>94.4</v>
      </c>
      <c r="G28" s="55">
        <f>Образов!G27</f>
        <v>94.11764705882352</v>
      </c>
      <c r="H28" s="55">
        <f>Образов!H27</f>
        <v>100</v>
      </c>
      <c r="I28" s="55">
        <f>Образов!I27</f>
        <v>100</v>
      </c>
      <c r="J28" s="55">
        <f>Образов!J27</f>
        <v>92.3076923076923</v>
      </c>
      <c r="K28" s="55">
        <f>Образов!K27</f>
        <v>100</v>
      </c>
      <c r="L28" s="55">
        <f>Образов!L27</f>
        <v>100</v>
      </c>
      <c r="M28" s="55">
        <f>Образов!M27</f>
        <v>100</v>
      </c>
      <c r="N28" s="67">
        <f>Образов!N27</f>
        <v>0</v>
      </c>
    </row>
    <row r="29" spans="1:14" ht="102">
      <c r="A29" s="393">
        <v>14</v>
      </c>
      <c r="B29" s="69" t="s">
        <v>114</v>
      </c>
      <c r="C29" s="49" t="s">
        <v>90</v>
      </c>
      <c r="D29" s="55">
        <f>Образов!D30</f>
        <v>23.52941176470588</v>
      </c>
      <c r="E29" s="55">
        <f>Образов!E30</f>
        <v>5.88235294117647</v>
      </c>
      <c r="F29" s="55">
        <f>Образов!F30</f>
        <v>5.88235294117647</v>
      </c>
      <c r="G29" s="55">
        <f>Образов!G30</f>
        <v>5.88235294117647</v>
      </c>
      <c r="H29" s="55">
        <f>Образов!H30</f>
        <v>0</v>
      </c>
      <c r="I29" s="55">
        <f>Образов!I30</f>
        <v>0</v>
      </c>
      <c r="J29" s="55">
        <f>Образов!J30</f>
        <v>15.384615384615385</v>
      </c>
      <c r="K29" s="55">
        <f>Образов!K30</f>
        <v>0</v>
      </c>
      <c r="L29" s="55">
        <f>Образов!L30</f>
        <v>0</v>
      </c>
      <c r="M29" s="55">
        <f>Образов!M30</f>
        <v>0</v>
      </c>
      <c r="N29" s="67">
        <f>Образов!N30</f>
        <v>0</v>
      </c>
    </row>
    <row r="30" spans="1:14" ht="127.5" customHeight="1">
      <c r="A30" s="394">
        <v>15</v>
      </c>
      <c r="B30" s="50" t="s">
        <v>115</v>
      </c>
      <c r="C30" s="49" t="s">
        <v>90</v>
      </c>
      <c r="D30" s="55">
        <f>Образов!D32</f>
        <v>85.09369676320273</v>
      </c>
      <c r="E30" s="55">
        <f>Образов!E32</f>
        <v>84.15062761506276</v>
      </c>
      <c r="F30" s="55">
        <f>Образов!F32</f>
        <v>84.28754813863928</v>
      </c>
      <c r="G30" s="55">
        <f>Образов!G32</f>
        <v>84.94651262302096</v>
      </c>
      <c r="H30" s="55">
        <f>Образов!H32</f>
        <v>85.22668505430099</v>
      </c>
      <c r="I30" s="55">
        <f>Образов!I32</f>
        <v>83.81430363864492</v>
      </c>
      <c r="J30" s="55">
        <f>Образов!J32</f>
        <v>83.77909856364538</v>
      </c>
      <c r="K30" s="55">
        <f>Образов!K32</f>
        <v>83.84577441631042</v>
      </c>
      <c r="L30" s="55">
        <f>Образов!L32</f>
        <v>83.83003111183888</v>
      </c>
      <c r="M30" s="55">
        <f>Образов!M32</f>
        <v>83.81067961165049</v>
      </c>
      <c r="N30" s="71" t="str">
        <f>Образов!N32</f>
        <v>Общая численность обучающихся в муниципальных общеобразовательных учреждениях по состоянию на 01.01.2017  составила 12114 человек, численность детей первой и второй групп здоровья - 10149 человек. Таким образом, доля детей первой и второй групп здоровья в общей численности обучающихся в муниципальных общеобразовательных учреждениях на 01.01.2017 составила 83,8%.</v>
      </c>
    </row>
    <row r="31" spans="1:14" ht="90.75" customHeight="1">
      <c r="A31" s="393">
        <v>16</v>
      </c>
      <c r="B31" s="50" t="s">
        <v>116</v>
      </c>
      <c r="C31" s="49" t="s">
        <v>90</v>
      </c>
      <c r="D31" s="58">
        <f>Образов!D35</f>
        <v>14.574105621805792</v>
      </c>
      <c r="E31" s="58">
        <f>Образов!E35</f>
        <v>17.464435146443517</v>
      </c>
      <c r="F31" s="58">
        <f>Образов!F35</f>
        <v>19.118528027385537</v>
      </c>
      <c r="G31" s="58">
        <f>Образов!G35</f>
        <v>18.776208814719723</v>
      </c>
      <c r="H31" s="58">
        <f>Образов!H35</f>
        <v>18.669194966385106</v>
      </c>
      <c r="I31" s="58">
        <f>Образов!I35</f>
        <v>20.225846925972395</v>
      </c>
      <c r="J31" s="58">
        <f>Образов!J35</f>
        <v>23.74112596995212</v>
      </c>
      <c r="K31" s="58">
        <f>Образов!K35</f>
        <v>22.19664584018415</v>
      </c>
      <c r="L31" s="58">
        <f>Образов!L35</f>
        <v>22.92451285410185</v>
      </c>
      <c r="M31" s="58">
        <f>Образов!M35</f>
        <v>23.058252427184467</v>
      </c>
      <c r="N31" s="56" t="str">
        <f>Образов!N35</f>
        <v>Увеличение численности обучающихся во вторую смену связано с увеличением численности контингента обучающихся ( с 11935 в 2015 году до 12114 в 2016 году), увеличением количества обучающихся в классах КРО (с 398 в 2015 году до 421 в 2016 году). А также в связи с закрытием МБОУ СШ №10 на капитальный ремонт обучающиеся были переведены на базу МБОУ Лицей №16, МБОУ СШ №17, МБОУ СШ №9, МБОУ УЛ.</v>
      </c>
    </row>
    <row r="32" spans="1:14" ht="129" customHeight="1">
      <c r="A32" s="393">
        <v>17</v>
      </c>
      <c r="B32" s="50" t="s">
        <v>117</v>
      </c>
      <c r="C32" s="49" t="s">
        <v>118</v>
      </c>
      <c r="D32" s="55">
        <f>Образов!D37</f>
        <v>2245.4173764906304</v>
      </c>
      <c r="E32" s="55">
        <f>Образов!E37</f>
        <v>2860.142259414226</v>
      </c>
      <c r="F32" s="55">
        <f>Образов!F37</f>
        <v>3420.5220367993156</v>
      </c>
      <c r="G32" s="55">
        <f>Образов!G37</f>
        <v>37.552708600770224</v>
      </c>
      <c r="H32" s="55">
        <f>Образов!H37</f>
        <v>37.552708600770224</v>
      </c>
      <c r="I32" s="55">
        <f>Образов!I37</f>
        <v>37.182434127979924</v>
      </c>
      <c r="J32" s="55">
        <f>Образов!J37</f>
        <v>42.124905068515766</v>
      </c>
      <c r="K32" s="55">
        <f>Образов!K37</f>
        <v>33.17832949687603</v>
      </c>
      <c r="L32" s="55">
        <f>Образов!L37</f>
        <v>31.174250859669232</v>
      </c>
      <c r="M32" s="55">
        <f>Образов!M37</f>
        <v>32.85563106796116</v>
      </c>
      <c r="N32" s="71" t="str">
        <f>Образов!N37</f>
        <v>Расходы бюджета муниципального образования на общее образованиев за 2016 год составили 510301,1 тыс.руб., общая численность обучающихся в муниципальных общеобразовательных учреждениях - 12114 человек. Соответственно расходы бюджета на 1 обучающегося составили 42,9 тыс.руб., что на 15,3% больше, чем за аналогичный  период прошлого года.</v>
      </c>
    </row>
    <row r="33" spans="1:14" ht="101.25" customHeight="1">
      <c r="A33" s="393">
        <v>18</v>
      </c>
      <c r="B33" s="50" t="s">
        <v>119</v>
      </c>
      <c r="C33" s="49" t="s">
        <v>90</v>
      </c>
      <c r="D33" s="58">
        <f>Образов!D39</f>
        <v>62.55775483429353</v>
      </c>
      <c r="E33" s="58">
        <f>Образов!E39</f>
        <v>66.2050023375409</v>
      </c>
      <c r="F33" s="58">
        <f>Образов!F39</f>
        <v>67.00151285930409</v>
      </c>
      <c r="G33" s="58">
        <f>Образов!G39</f>
        <v>67.67694990678935</v>
      </c>
      <c r="H33" s="58">
        <f>Образов!H39</f>
        <v>72.45471580262335</v>
      </c>
      <c r="I33" s="58">
        <f>Образов!I39</f>
        <v>72.80449718925671</v>
      </c>
      <c r="J33" s="58">
        <f>Образов!J39</f>
        <v>72.75452841973767</v>
      </c>
      <c r="K33" s="58">
        <f>Образов!K39</f>
        <v>72.9419113054341</v>
      </c>
      <c r="L33" s="58">
        <f>Образов!L39</f>
        <v>72.9419113054341</v>
      </c>
      <c r="M33" s="58">
        <f>Образов!M39</f>
        <v>72.9419113054341</v>
      </c>
      <c r="N33" s="72" t="str">
        <f>Образов!N39</f>
        <v>Численность детей, получающих услуги по дополнительному образованию составила 11648 человек. Доля детей в возрасте от 5 до 18 лет, получающих услуги по дополнительному образованию составила 72,8% от общенй численности детей данной категории.</v>
      </c>
    </row>
    <row r="34" spans="1:14" s="38" customFormat="1" ht="15.75" customHeight="1">
      <c r="A34" s="452" t="s">
        <v>120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</row>
    <row r="35" spans="1:14" ht="51">
      <c r="A35" s="447">
        <v>19</v>
      </c>
      <c r="B35" s="69" t="s">
        <v>121</v>
      </c>
      <c r="C35" s="458" t="s">
        <v>90</v>
      </c>
      <c r="D35" s="62"/>
      <c r="E35" s="62"/>
      <c r="F35" s="63"/>
      <c r="G35" s="63"/>
      <c r="H35" s="396"/>
      <c r="I35" s="396"/>
      <c r="J35" s="396"/>
      <c r="K35" s="396"/>
      <c r="L35" s="396"/>
      <c r="M35" s="396"/>
      <c r="N35" s="74"/>
    </row>
    <row r="36" spans="1:14" ht="25.5">
      <c r="A36" s="447"/>
      <c r="B36" s="75" t="s">
        <v>122</v>
      </c>
      <c r="C36" s="458"/>
      <c r="D36" s="76">
        <f>Культ!D9</f>
        <v>55.349593495934954</v>
      </c>
      <c r="E36" s="76">
        <f>Культ!E9</f>
        <v>55.86051282051282</v>
      </c>
      <c r="F36" s="76">
        <f>Культ!F9</f>
        <v>56.4043082021541</v>
      </c>
      <c r="G36" s="76">
        <f>Культ!G9</f>
        <v>56.733333333333334</v>
      </c>
      <c r="H36" s="58">
        <f>Культ!H9</f>
        <v>57.441781977725284</v>
      </c>
      <c r="I36" s="58">
        <f>Культ!I9</f>
        <v>57.98977853492334</v>
      </c>
      <c r="J36" s="58">
        <f>Культ!J9</f>
        <v>57.98977853492334</v>
      </c>
      <c r="K36" s="58">
        <f>Культ!K9</f>
        <v>57.98977853492334</v>
      </c>
      <c r="L36" s="58">
        <f>Культ!L9</f>
        <v>57.98977853492334</v>
      </c>
      <c r="M36" s="58">
        <f>Культ!M9</f>
        <v>57.98977853492334</v>
      </c>
      <c r="N36" s="77"/>
    </row>
    <row r="37" spans="1:14" ht="64.5" customHeight="1">
      <c r="A37" s="447"/>
      <c r="B37" s="78" t="s">
        <v>123</v>
      </c>
      <c r="C37" s="458"/>
      <c r="D37" s="76">
        <f>Культ!D12</f>
        <v>100</v>
      </c>
      <c r="E37" s="76">
        <f>Культ!E12</f>
        <v>100</v>
      </c>
      <c r="F37" s="76">
        <f>Культ!F12</f>
        <v>100</v>
      </c>
      <c r="G37" s="76">
        <f>Культ!G12</f>
        <v>100</v>
      </c>
      <c r="H37" s="58">
        <f>Культ!H12</f>
        <v>100</v>
      </c>
      <c r="I37" s="58">
        <f>Культ!I12</f>
        <v>100</v>
      </c>
      <c r="J37" s="58">
        <f>Культ!J12</f>
        <v>100</v>
      </c>
      <c r="K37" s="58">
        <f>Культ!K12</f>
        <v>100</v>
      </c>
      <c r="L37" s="58">
        <f>Культ!L12</f>
        <v>100</v>
      </c>
      <c r="M37" s="58">
        <f>Культ!M12</f>
        <v>100</v>
      </c>
      <c r="N37" s="77" t="str">
        <f>Культ!N12</f>
        <v>Обеспеченность населения услугами библиотек составляет 100%, что соответствует социальным нормативам и нормам, одобренным Распоряжением Правительства РФ от 13.07.2007 № 923-р</v>
      </c>
    </row>
    <row r="38" spans="1:14" ht="50.25" customHeight="1">
      <c r="A38" s="447"/>
      <c r="B38" s="78" t="s">
        <v>124</v>
      </c>
      <c r="C38" s="458"/>
      <c r="D38" s="76">
        <f>Культ!D15</f>
        <v>81.30081300813009</v>
      </c>
      <c r="E38" s="76">
        <f>Культ!E15</f>
        <v>82.05128205128206</v>
      </c>
      <c r="F38" s="76">
        <f>Культ!F15</f>
        <v>82.8500414250207</v>
      </c>
      <c r="G38" s="76">
        <f>Культ!G15</f>
        <v>100</v>
      </c>
      <c r="H38" s="58">
        <f>Культ!H15</f>
        <v>100</v>
      </c>
      <c r="I38" s="58">
        <f>Культ!I15</f>
        <v>100</v>
      </c>
      <c r="J38" s="58">
        <f>Культ!J15</f>
        <v>100</v>
      </c>
      <c r="K38" s="58">
        <f>Культ!K15</f>
        <v>100</v>
      </c>
      <c r="L38" s="58">
        <f>Культ!L15</f>
        <v>100</v>
      </c>
      <c r="M38" s="58">
        <f>Культ!M15</f>
        <v>100</v>
      </c>
      <c r="N38" s="77" t="str">
        <f>Культ!N15</f>
        <v> Обеспеченность парками культуры и отдыха составляет 100%, 1 парка на территории города достаточно для полноценного функционирования.</v>
      </c>
    </row>
    <row r="39" spans="1:14" ht="94.5" customHeight="1">
      <c r="A39" s="393">
        <v>20</v>
      </c>
      <c r="B39" s="50" t="s">
        <v>125</v>
      </c>
      <c r="C39" s="49" t="s">
        <v>90</v>
      </c>
      <c r="D39" s="58">
        <f>Культ!D17</f>
        <v>44.44444444444444</v>
      </c>
      <c r="E39" s="58">
        <f>Культ!E17</f>
        <v>44.44444444444444</v>
      </c>
      <c r="F39" s="58">
        <f>Культ!F17</f>
        <v>40</v>
      </c>
      <c r="G39" s="58">
        <f>Культ!G17</f>
        <v>44.44444444444444</v>
      </c>
      <c r="H39" s="58">
        <f>Культ!H17</f>
        <v>37.5</v>
      </c>
      <c r="I39" s="58">
        <f>Культ!I17</f>
        <v>37.5</v>
      </c>
      <c r="J39" s="58">
        <f>Культ!J17</f>
        <v>37.5</v>
      </c>
      <c r="K39" s="58">
        <f>Культ!K17</f>
        <v>37.5</v>
      </c>
      <c r="L39" s="58">
        <f>Культ!L17</f>
        <v>37.5</v>
      </c>
      <c r="M39" s="58">
        <f>Культ!M17</f>
        <v>37.5</v>
      </c>
      <c r="N39" s="79" t="str">
        <f>Культ!N17</f>
        <v>На территории города расположены 8 муниципальных учреждений культуры, из них 3 требуют капитального ремонта: МБУК «Димитровградский краеведческий музей», МБУК «Центральная библиотечная система», МБОУ ДОД «Детская школа искусств № 2».                                                                                                                                                                             </v>
      </c>
    </row>
    <row r="40" spans="1:14" ht="246.75" customHeight="1">
      <c r="A40" s="393">
        <v>21</v>
      </c>
      <c r="B40" s="50" t="s">
        <v>126</v>
      </c>
      <c r="C40" s="49" t="s">
        <v>90</v>
      </c>
      <c r="D40" s="58">
        <f>КУИГ!D7</f>
        <v>100</v>
      </c>
      <c r="E40" s="58">
        <f>КУИГ!E7</f>
        <v>100</v>
      </c>
      <c r="F40" s="58">
        <f>КУИГ!F7</f>
        <v>100</v>
      </c>
      <c r="G40" s="58">
        <f>КУИГ!G7</f>
        <v>100</v>
      </c>
      <c r="H40" s="58">
        <f>КУИГ!H7</f>
        <v>100</v>
      </c>
      <c r="I40" s="58">
        <f>КУИГ!I7</f>
        <v>100</v>
      </c>
      <c r="J40" s="58">
        <f>КУИГ!J7</f>
        <v>100</v>
      </c>
      <c r="K40" s="58">
        <f>КУИГ!K7</f>
        <v>100</v>
      </c>
      <c r="L40" s="58">
        <f>КУИГ!L7</f>
        <v>100</v>
      </c>
      <c r="M40" s="58">
        <f>КУИГ!M7</f>
        <v>100</v>
      </c>
      <c r="N40" s="79" t="str">
        <f>КУИГ!N7</f>
        <v>В реестре муниципальной собственности города Димитровграда Ульяновской области по состоянию на 01.01.2017 числится 18 объектов культурного наследия, в том числе в казне - 6 объектов, 12 объектов закреплены на праве оперативного управления и хозяйственного ведения за муниципальными учреждениями и предприятиями. В настоящее время проведена работа по определению финансовой потребности по восстановлению и сохранению памятников культурного наследия, находящихся в муниципальной собственности города. Потребность  составляет не менее 10 млн.руб.  В виду дефицита местного бюджета планируется рассмотрение вопроса об областном софинансировании данных мероприятий.</v>
      </c>
    </row>
    <row r="41" spans="1:14" s="38" customFormat="1" ht="15.75" customHeight="1">
      <c r="A41" s="452" t="s">
        <v>127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</row>
    <row r="42" spans="1:14" ht="117.75" customHeight="1">
      <c r="A42" s="393">
        <v>22</v>
      </c>
      <c r="B42" s="50" t="s">
        <v>128</v>
      </c>
      <c r="C42" s="57" t="s">
        <v>90</v>
      </c>
      <c r="D42" s="58">
        <f>Спорт!D8</f>
        <v>21.50569105691057</v>
      </c>
      <c r="E42" s="58">
        <f>Спорт!E8</f>
        <v>22.194871794871794</v>
      </c>
      <c r="F42" s="58">
        <f>Спорт!F8</f>
        <v>24.144159072079535</v>
      </c>
      <c r="G42" s="58">
        <f>Спорт!G8</f>
        <v>25.09014675052411</v>
      </c>
      <c r="H42" s="58">
        <f>Спорт!H8</f>
        <v>25.9</v>
      </c>
      <c r="I42" s="58">
        <f>Спорт!I8</f>
        <v>27.834258863733446</v>
      </c>
      <c r="J42" s="58">
        <f>Спорт!J8</f>
        <v>28.075601374570446</v>
      </c>
      <c r="K42" s="58">
        <f>Спорт!K8</f>
        <v>28.201811125485126</v>
      </c>
      <c r="L42" s="58">
        <f>Спорт!L8</f>
        <v>28.288055196205267</v>
      </c>
      <c r="M42" s="58">
        <f>Спорт!M8</f>
        <v>28.3742992669254</v>
      </c>
      <c r="N42" s="60" t="str">
        <f>Спорт!N8</f>
        <v>Численность лиц, систематически занимающихся физической культурой и спортом в 2016 году составила 32680 человек, и увеличилась на 100 человек по сравнению с аналогичным периодом прошлого года.  Доля населения, систематически занимающихся физической культурой и спортом растет и в 2016 году составила 28,1%. </v>
      </c>
    </row>
    <row r="43" spans="1:14" s="38" customFormat="1" ht="15.75" customHeight="1">
      <c r="A43" s="452" t="s">
        <v>129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</row>
    <row r="44" spans="1:14" ht="38.25">
      <c r="A44" s="447">
        <v>23</v>
      </c>
      <c r="B44" s="69" t="s">
        <v>130</v>
      </c>
      <c r="C44" s="458" t="s">
        <v>131</v>
      </c>
      <c r="D44" s="58">
        <f>Архит!D4</f>
        <v>22.821138211382113</v>
      </c>
      <c r="E44" s="58">
        <f>Архит!E4</f>
        <v>23.466666666666665</v>
      </c>
      <c r="F44" s="58">
        <f>Архит!F4</f>
        <v>24.15907207953604</v>
      </c>
      <c r="G44" s="58">
        <f>Архит!G4</f>
        <v>24.947589098532493</v>
      </c>
      <c r="H44" s="58">
        <f>Архит!I4</f>
        <v>25.85671894870708</v>
      </c>
      <c r="I44" s="58">
        <f>Архит!J4</f>
        <v>26.74241777018368</v>
      </c>
      <c r="J44" s="58">
        <f>Архит!K4</f>
        <v>27.731958762886595</v>
      </c>
      <c r="K44" s="58">
        <f>Архит!L4</f>
        <v>28.676153514445886</v>
      </c>
      <c r="L44" s="58">
        <f>Архит!M4</f>
        <v>29.52996981457525</v>
      </c>
      <c r="M44" s="58">
        <f>Архит!N4</f>
        <v>30.375161707632603</v>
      </c>
      <c r="N44" s="459" t="str">
        <f>Архит!O4</f>
        <v>Общая площадь жилых помещений, приходящаяся в среднем на 1 жителя в 2016 году составляет 27,7 кв.м, в том числе введенная в действие  - 0,85 кв.м.</v>
      </c>
    </row>
    <row r="45" spans="1:14" ht="25.5">
      <c r="A45" s="447"/>
      <c r="B45" s="80" t="s">
        <v>132</v>
      </c>
      <c r="C45" s="458"/>
      <c r="D45" s="55">
        <f>Архит!D5</f>
        <v>0.3751769105691057</v>
      </c>
      <c r="E45" s="55">
        <f>Архит!E5</f>
        <v>0.4365128205128205</v>
      </c>
      <c r="F45" s="55">
        <f>Архит!F5</f>
        <v>0.46975973487986744</v>
      </c>
      <c r="G45" s="55">
        <f>Архит!G5</f>
        <v>0.49509433962264143</v>
      </c>
      <c r="H45" s="55">
        <f>Архит!I5</f>
        <v>0.6295888088172955</v>
      </c>
      <c r="I45" s="55">
        <f>Архит!J5</f>
        <v>0.6870568133276376</v>
      </c>
      <c r="J45" s="55">
        <f>Архит!K5</f>
        <v>0.8455326460481098</v>
      </c>
      <c r="K45" s="55">
        <f>Архит!L5</f>
        <v>0.8417421302285468</v>
      </c>
      <c r="L45" s="55">
        <f>Архит!M5</f>
        <v>0.8451918930573524</v>
      </c>
      <c r="M45" s="55">
        <f>Архит!N5</f>
        <v>0.86244070720138</v>
      </c>
      <c r="N45" s="459"/>
    </row>
    <row r="46" spans="1:14" ht="55.5" customHeight="1">
      <c r="A46" s="460">
        <v>24</v>
      </c>
      <c r="B46" s="81" t="s">
        <v>133</v>
      </c>
      <c r="C46" s="454" t="s">
        <v>134</v>
      </c>
      <c r="D46" s="58">
        <f>КУИГ!D10</f>
        <v>1.170731707317073</v>
      </c>
      <c r="E46" s="58">
        <f>КУИГ!E10</f>
        <v>1.0502564102564103</v>
      </c>
      <c r="F46" s="58">
        <f>КУИГ!F10</f>
        <v>2.012427506213753</v>
      </c>
      <c r="G46" s="58">
        <f>КУИГ!G10</f>
        <v>2.8201257861635223</v>
      </c>
      <c r="H46" s="58">
        <f>КУИГ!H10</f>
        <v>0.7986434930055109</v>
      </c>
      <c r="I46" s="58">
        <f>КУИГ!I10</f>
        <v>1.9521571977787269</v>
      </c>
      <c r="J46" s="58">
        <f>КУИГ!J10</f>
        <v>0.04639175257731959</v>
      </c>
      <c r="K46" s="58">
        <f>КУИГ!K10</f>
        <v>2.2164726175075464</v>
      </c>
      <c r="L46" s="58">
        <f>КУИГ!L10</f>
        <v>2.242345838723588</v>
      </c>
      <c r="M46" s="58">
        <f>КУИГ!M10</f>
        <v>2.2595946528676154</v>
      </c>
      <c r="N46" s="461" t="str">
        <f>КУИГ!N10</f>
        <v>В 2016 году в аренду для строительства предоставлено 4 земельных участка общей площадью 1,3 Га. </v>
      </c>
    </row>
    <row r="47" spans="1:14" ht="12.75">
      <c r="A47" s="460"/>
      <c r="B47" s="80" t="s">
        <v>135</v>
      </c>
      <c r="C47" s="454"/>
      <c r="D47" s="446">
        <f>КУИГ!D12</f>
        <v>0.33333333333333326</v>
      </c>
      <c r="E47" s="446">
        <f>КУИГ!E12</f>
        <v>0.6482051282051282</v>
      </c>
      <c r="F47" s="446">
        <f>КУИГ!F12</f>
        <v>1.828500414250207</v>
      </c>
      <c r="G47" s="446">
        <f>КУИГ!G12</f>
        <v>2.293501048218029</v>
      </c>
      <c r="H47" s="446">
        <f>КУИГ!H12</f>
        <v>0.6918185671894871</v>
      </c>
      <c r="I47" s="446">
        <f>КУИГ!I12</f>
        <v>1.6659547202050402</v>
      </c>
      <c r="J47" s="449">
        <f>КУИГ!J12</f>
        <v>0.01718213058419244</v>
      </c>
      <c r="K47" s="446">
        <f>КУИГ!K12</f>
        <v>1.6990081931867185</v>
      </c>
      <c r="L47" s="446">
        <f>КУИГ!L12</f>
        <v>1.72488141440276</v>
      </c>
      <c r="M47" s="446">
        <f>КУИГ!M12</f>
        <v>1.7507546356188015</v>
      </c>
      <c r="N47" s="461"/>
    </row>
    <row r="48" spans="1:14" ht="76.5" customHeight="1">
      <c r="A48" s="460"/>
      <c r="B48" s="82" t="s">
        <v>136</v>
      </c>
      <c r="C48" s="454"/>
      <c r="D48" s="446"/>
      <c r="E48" s="446"/>
      <c r="F48" s="446"/>
      <c r="G48" s="446"/>
      <c r="H48" s="446"/>
      <c r="I48" s="446"/>
      <c r="J48" s="449"/>
      <c r="K48" s="446"/>
      <c r="L48" s="446"/>
      <c r="M48" s="446"/>
      <c r="N48" s="461"/>
    </row>
    <row r="49" spans="1:14" ht="119.25" customHeight="1">
      <c r="A49" s="450">
        <v>25</v>
      </c>
      <c r="B49" s="83" t="s">
        <v>137</v>
      </c>
      <c r="C49" s="454" t="s">
        <v>131</v>
      </c>
      <c r="D49" s="55">
        <f>Архит!D10</f>
        <v>2896</v>
      </c>
      <c r="E49" s="55">
        <f>Архит!E10</f>
        <v>46499</v>
      </c>
      <c r="F49" s="55">
        <f>Архит!F10</f>
        <v>36468</v>
      </c>
      <c r="G49" s="55">
        <f>Архит!G10</f>
        <v>20735</v>
      </c>
      <c r="H49" s="55">
        <f>Архит!I10</f>
        <v>12143</v>
      </c>
      <c r="I49" s="55">
        <f>Архит!J10</f>
        <v>28030</v>
      </c>
      <c r="J49" s="55">
        <f>Архит!K10</f>
        <v>28030</v>
      </c>
      <c r="K49" s="55">
        <f>Архит!L10</f>
        <v>28030</v>
      </c>
      <c r="L49" s="55">
        <f>Архит!M10</f>
        <v>20295</v>
      </c>
      <c r="M49" s="55">
        <f>Архит!N10</f>
        <v>10875</v>
      </c>
      <c r="N49" s="451" t="str">
        <f>Архит!O10</f>
        <v>Общая площадь земельных участков, в отношении которых не было получено разрешение на ввод в эксплуатацию в 2016 году составила 17155 кв.м (2 объекта многоквартирного жилищного строительства) и 10875 кв.м ( 2 объекта соцкультбыта)                              </v>
      </c>
    </row>
    <row r="50" spans="1:14" ht="25.5">
      <c r="A50" s="450"/>
      <c r="B50" s="80" t="s">
        <v>138</v>
      </c>
      <c r="C50" s="454"/>
      <c r="D50" s="55">
        <f>Архит!D11</f>
        <v>0</v>
      </c>
      <c r="E50" s="55">
        <f>Архит!E11</f>
        <v>17790</v>
      </c>
      <c r="F50" s="55">
        <f>Архит!F11</f>
        <v>15029</v>
      </c>
      <c r="G50" s="55">
        <f>Архит!G11</f>
        <v>0</v>
      </c>
      <c r="H50" s="55">
        <f>Архит!I11</f>
        <v>0</v>
      </c>
      <c r="I50" s="55">
        <f>Архит!J11</f>
        <v>17155</v>
      </c>
      <c r="J50" s="55">
        <f>Архит!K11</f>
        <v>17155</v>
      </c>
      <c r="K50" s="55">
        <f>Архит!L11</f>
        <v>17155</v>
      </c>
      <c r="L50" s="55">
        <f>Архит!M11</f>
        <v>9420</v>
      </c>
      <c r="M50" s="55">
        <f>Архит!N11</f>
        <v>0</v>
      </c>
      <c r="N50" s="451"/>
    </row>
    <row r="51" spans="1:14" ht="27.75" customHeight="1">
      <c r="A51" s="450"/>
      <c r="B51" s="80" t="s">
        <v>139</v>
      </c>
      <c r="C51" s="454"/>
      <c r="D51" s="55">
        <f>Архит!D12</f>
        <v>2896</v>
      </c>
      <c r="E51" s="55">
        <f>Архит!E12</f>
        <v>28709</v>
      </c>
      <c r="F51" s="55">
        <f>Архит!F12</f>
        <v>21439</v>
      </c>
      <c r="G51" s="55">
        <f>Архит!G12</f>
        <v>20735</v>
      </c>
      <c r="H51" s="55">
        <f>Архит!I12</f>
        <v>12143</v>
      </c>
      <c r="I51" s="55">
        <f>Архит!J12</f>
        <v>10875</v>
      </c>
      <c r="J51" s="55">
        <f>Архит!K12</f>
        <v>10875</v>
      </c>
      <c r="K51" s="55">
        <f>Архит!L12</f>
        <v>10875</v>
      </c>
      <c r="L51" s="55">
        <f>Архит!M12</f>
        <v>10875</v>
      </c>
      <c r="M51" s="55">
        <f>Архит!N12</f>
        <v>10875</v>
      </c>
      <c r="N51" s="451"/>
    </row>
    <row r="52" spans="1:14" s="38" customFormat="1" ht="15.75" customHeight="1">
      <c r="A52" s="452" t="s">
        <v>140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</row>
    <row r="53" spans="1:14" ht="168" customHeight="1">
      <c r="A53" s="393">
        <v>26</v>
      </c>
      <c r="B53" s="50" t="s">
        <v>141</v>
      </c>
      <c r="C53" s="57" t="s">
        <v>90</v>
      </c>
      <c r="D53" s="55">
        <f>ЖКК!D8</f>
        <v>76.16926503340757</v>
      </c>
      <c r="E53" s="55">
        <f>ЖКК!E8</f>
        <v>76.16926503340757</v>
      </c>
      <c r="F53" s="55">
        <f>ЖКК!F8</f>
        <v>76.16926503340757</v>
      </c>
      <c r="G53" s="55">
        <f>ЖКК!G8</f>
        <v>77.37556561085974</v>
      </c>
      <c r="H53" s="55">
        <f>ЖКК!H8</f>
        <v>100</v>
      </c>
      <c r="I53" s="55">
        <f>ЖКК!I8</f>
        <v>100</v>
      </c>
      <c r="J53" s="55">
        <f>ЖКК!J8</f>
        <v>100</v>
      </c>
      <c r="K53" s="55">
        <f>ЖКК!K8</f>
        <v>100</v>
      </c>
      <c r="L53" s="55">
        <f>ЖКК!L8</f>
        <v>100</v>
      </c>
      <c r="M53" s="55">
        <f>ЖКК!M8</f>
        <v>100</v>
      </c>
      <c r="N53" s="71" t="str">
        <f>ЖКК!N8</f>
        <v>Общее число многоквартирных домов в 2016 году составляет 884 единицы, из них 884 дома выбрал и реализует один из способов управления многоквартирными домами. Доля многоквартирных домов, в которых собственники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 составляет 100,0% (в 2015 году-100,0%).</v>
      </c>
    </row>
    <row r="54" spans="1:14" ht="268.5" customHeight="1">
      <c r="A54" s="393">
        <v>27</v>
      </c>
      <c r="B54" s="50" t="s">
        <v>142</v>
      </c>
      <c r="C54" s="57" t="s">
        <v>90</v>
      </c>
      <c r="D54" s="58">
        <f>ЖКК!D11</f>
        <v>80</v>
      </c>
      <c r="E54" s="58">
        <f>ЖКК!E11</f>
        <v>87.5</v>
      </c>
      <c r="F54" s="58">
        <f>ЖКК!F11</f>
        <v>87.5</v>
      </c>
      <c r="G54" s="58">
        <f>ЖКК!G11</f>
        <v>87.5</v>
      </c>
      <c r="H54" s="58">
        <f>ЖКК!H11</f>
        <v>87.5</v>
      </c>
      <c r="I54" s="58">
        <f>ЖКК!I11</f>
        <v>87.5</v>
      </c>
      <c r="J54" s="58">
        <f>ЖКК!J11</f>
        <v>75</v>
      </c>
      <c r="K54" s="58">
        <f>ЖКК!K11</f>
        <v>75</v>
      </c>
      <c r="L54" s="58">
        <f>ЖКК!L11</f>
        <v>75</v>
      </c>
      <c r="M54" s="58">
        <f>ЖКК!M11</f>
        <v>75</v>
      </c>
      <c r="N54" s="59" t="str">
        <f>ЖКК!N11</f>
        <v>Всего в городе 8 предприятий коммунального комплекса, из них 6 предприятий с долей участия в уставном капитале субъекта Российской Федерации и (или) городского округа не более 25 процентов:                                                                                    - ООО «Ресурс»,
- ЗАО «Ульяновскоблводоканал»,
- ООО «Ульяновская сетевая компания»,
- ОАО «Ульяновскобгаз»,
- ООО «Современные экологические технологии»,  
- ООО «Экопром».
</v>
      </c>
    </row>
    <row r="55" spans="1:14" ht="67.5" customHeight="1">
      <c r="A55" s="393">
        <v>28</v>
      </c>
      <c r="B55" s="50" t="s">
        <v>143</v>
      </c>
      <c r="C55" s="57" t="s">
        <v>90</v>
      </c>
      <c r="D55" s="58">
        <f>ЖКК!D14</f>
        <v>31.403118040089083</v>
      </c>
      <c r="E55" s="58">
        <f>ЖКК!E14</f>
        <v>84.85523385300668</v>
      </c>
      <c r="F55" s="58">
        <f>ЖКК!F14</f>
        <v>99.1</v>
      </c>
      <c r="G55" s="58">
        <f>ЖКК!G14</f>
        <v>93.98663697104676</v>
      </c>
      <c r="H55" s="58">
        <f>ЖКК!H14</f>
        <v>100</v>
      </c>
      <c r="I55" s="58">
        <f>ЖКК!I14</f>
        <v>100</v>
      </c>
      <c r="J55" s="58">
        <f>ЖКК!J14</f>
        <v>100</v>
      </c>
      <c r="K55" s="58">
        <f>ЖКК!K14</f>
        <v>100</v>
      </c>
      <c r="L55" s="58">
        <f>ЖКК!L14</f>
        <v>100</v>
      </c>
      <c r="M55" s="58">
        <f>ЖКК!M14</f>
        <v>100</v>
      </c>
      <c r="N55" s="61" t="str">
        <f>ЖКК!N14</f>
        <v>Общее число многоквартирных домов 884 единицы и все поставлены на государственный кадастровый учёт.</v>
      </c>
    </row>
    <row r="56" spans="1:14" ht="121.5" customHeight="1">
      <c r="A56" s="394">
        <v>29</v>
      </c>
      <c r="B56" s="50" t="s">
        <v>144</v>
      </c>
      <c r="C56" s="57" t="s">
        <v>90</v>
      </c>
      <c r="D56" s="55">
        <f>КУИГ!D16</f>
        <v>0.7989773090444231</v>
      </c>
      <c r="E56" s="55">
        <f>КУИГ!E16</f>
        <v>0.6260296540362438</v>
      </c>
      <c r="F56" s="55">
        <f>КУИГ!F16</f>
        <v>3.944236654199252</v>
      </c>
      <c r="G56" s="55">
        <f>КУИГ!G16</f>
        <v>4.346238130021914</v>
      </c>
      <c r="H56" s="55">
        <f>КУИГ!H16</f>
        <v>6.425102726933134</v>
      </c>
      <c r="I56" s="55">
        <f>КУИГ!I16</f>
        <v>4.095940959409594</v>
      </c>
      <c r="J56" s="55">
        <f>КУИГ!J16</f>
        <v>4.820627802690583</v>
      </c>
      <c r="K56" s="55">
        <f>КУИГ!K16</f>
        <v>4.474187380497132</v>
      </c>
      <c r="L56" s="55">
        <f>КУИГ!L16</f>
        <v>4.576923076923077</v>
      </c>
      <c r="M56" s="55">
        <f>КУИГ!M16</f>
        <v>4.671814671814672</v>
      </c>
      <c r="N56" s="71" t="str">
        <f>КУИГ!N16</f>
        <v>В 2016 году 129 человек улучшили свои жилищные условия в рамках городской целевой программы по переселению граждан из аварийного жилищного фонда, а также 80 гражданам предоставили жилые помещения по договорам социального найма. Всего на конец 2016 года 2676 человеак состоят на учете в качестве нуждающихся в жилых помещениях</v>
      </c>
    </row>
    <row r="57" spans="1:14" s="38" customFormat="1" ht="15.75" customHeight="1">
      <c r="A57" s="452" t="s">
        <v>145</v>
      </c>
      <c r="B57" s="452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</row>
    <row r="58" spans="1:14" ht="113.25" customHeight="1">
      <c r="A58" s="394">
        <v>30</v>
      </c>
      <c r="B58" s="50" t="s">
        <v>146</v>
      </c>
      <c r="C58" s="57" t="s">
        <v>90</v>
      </c>
      <c r="D58" s="58">
        <f>Финансы!D20</f>
        <v>91.16810522735919</v>
      </c>
      <c r="E58" s="58">
        <f>Финансы!E20</f>
        <v>78.23314650074562</v>
      </c>
      <c r="F58" s="58">
        <f>Финансы!F20</f>
        <v>61.309287836475804</v>
      </c>
      <c r="G58" s="58">
        <f>Финансы!G20</f>
        <v>68.79413716333504</v>
      </c>
      <c r="H58" s="58">
        <f>Финансы!H20</f>
        <v>65.44572586534436</v>
      </c>
      <c r="I58" s="58">
        <f>Финансы!I20</f>
        <v>75.33227674135416</v>
      </c>
      <c r="J58" s="58">
        <f>Финансы!J20</f>
        <v>60.760996204355855</v>
      </c>
      <c r="K58" s="58">
        <f>Финансы!K20</f>
        <v>79.84797217343517</v>
      </c>
      <c r="L58" s="58">
        <f>Финансы!L20</f>
        <v>93.94964614600713</v>
      </c>
      <c r="M58" s="58">
        <f>Финансы!M20</f>
        <v>95.00258802406186</v>
      </c>
      <c r="N58" s="61" t="str">
        <f>Финансы!N20</f>
        <v>Общий объем доходов в 2016 году составил 2192,5 млн. руб. Доля налоговых и неналоговых доходов местного бюджета в 2016 году составила 60,8%.</v>
      </c>
    </row>
    <row r="59" spans="1:14" ht="91.5" customHeight="1">
      <c r="A59" s="394">
        <v>31</v>
      </c>
      <c r="B59" s="50" t="s">
        <v>147</v>
      </c>
      <c r="C59" s="57" t="s">
        <v>90</v>
      </c>
      <c r="D59" s="55">
        <f>КУИГ!D19</f>
        <v>10.612889809887951</v>
      </c>
      <c r="E59" s="55">
        <f>КУИГ!E19</f>
        <v>10.34586768550171</v>
      </c>
      <c r="F59" s="55">
        <f>КУИГ!F19</f>
        <v>8.770909245882077</v>
      </c>
      <c r="G59" s="55">
        <f>КУИГ!G19</f>
        <v>0</v>
      </c>
      <c r="H59" s="55">
        <f>КУИГ!H19</f>
        <v>0</v>
      </c>
      <c r="I59" s="55">
        <f>КУИГ!I19</f>
        <v>0</v>
      </c>
      <c r="J59" s="55">
        <f>КУИГ!J19</f>
        <v>0</v>
      </c>
      <c r="K59" s="55">
        <f>КУИГ!K19</f>
        <v>0</v>
      </c>
      <c r="L59" s="55">
        <f>КУИГ!L19</f>
        <v>0</v>
      </c>
      <c r="M59" s="55">
        <f>КУИГ!M19</f>
        <v>0</v>
      </c>
      <c r="N59" s="64" t="str">
        <f>КУИГ!N19</f>
        <v> В целях недопущения банкротства действующих муниципальных унитарных предприятий города проводится ежеквартальный мониторинг финансового состояния и устойчивости, прогнозируется вероятность банкротства.</v>
      </c>
    </row>
    <row r="60" spans="1:14" ht="70.5" customHeight="1">
      <c r="A60" s="394">
        <v>32</v>
      </c>
      <c r="B60" s="69" t="s">
        <v>148</v>
      </c>
      <c r="C60" s="49" t="s">
        <v>149</v>
      </c>
      <c r="D60" s="58">
        <f>Финансы!D24</f>
        <v>0</v>
      </c>
      <c r="E60" s="58">
        <f>Финансы!E24</f>
        <v>0</v>
      </c>
      <c r="F60" s="58">
        <f>Финансы!F24</f>
        <v>0</v>
      </c>
      <c r="G60" s="58">
        <f>Финансы!G24</f>
        <v>0</v>
      </c>
      <c r="H60" s="58">
        <f>Финансы!H24</f>
        <v>0</v>
      </c>
      <c r="I60" s="58">
        <f>Финансы!I24</f>
        <v>0</v>
      </c>
      <c r="J60" s="58">
        <f>Финансы!J24</f>
        <v>0</v>
      </c>
      <c r="K60" s="58">
        <f>Финансы!K24</f>
        <v>0</v>
      </c>
      <c r="L60" s="58">
        <f>Финансы!L24</f>
        <v>0</v>
      </c>
      <c r="M60" s="58">
        <f>Финансы!M24</f>
        <v>0</v>
      </c>
      <c r="N60" s="84" t="s">
        <v>150</v>
      </c>
    </row>
    <row r="61" spans="1:14" ht="101.25" customHeight="1">
      <c r="A61" s="394">
        <v>33</v>
      </c>
      <c r="B61" s="69" t="s">
        <v>151</v>
      </c>
      <c r="C61" s="57" t="s">
        <v>90</v>
      </c>
      <c r="D61" s="58">
        <f>Финансы!D25</f>
        <v>15.915475242128213</v>
      </c>
      <c r="E61" s="58">
        <f>Финансы!E25</f>
        <v>12.283241055619571</v>
      </c>
      <c r="F61" s="58">
        <f>Финансы!F25</f>
        <v>19.9</v>
      </c>
      <c r="G61" s="58">
        <f>Финансы!G25</f>
        <v>0</v>
      </c>
      <c r="H61" s="58">
        <f>Финансы!H25</f>
        <v>0</v>
      </c>
      <c r="I61" s="58">
        <f>Финансы!I25</f>
        <v>11.133873222154648</v>
      </c>
      <c r="J61" s="58">
        <f>Финансы!J25</f>
        <v>20.33593906594508</v>
      </c>
      <c r="K61" s="58">
        <f>Финансы!K25</f>
        <v>0</v>
      </c>
      <c r="L61" s="58">
        <f>Финансы!L25</f>
        <v>0</v>
      </c>
      <c r="M61" s="58">
        <f>Финансы!M25</f>
        <v>0</v>
      </c>
      <c r="N61" s="85" t="str">
        <f>Финансы!N25</f>
        <v>Кредиторская задолженность по начислениям на оплату труда на 01.01.2017 составляет 20,3%, от.общей суммы кредиторской задолженности.</v>
      </c>
    </row>
    <row r="62" spans="1:14" ht="78" customHeight="1">
      <c r="A62" s="394">
        <v>34</v>
      </c>
      <c r="B62" s="50" t="s">
        <v>152</v>
      </c>
      <c r="C62" s="57" t="s">
        <v>92</v>
      </c>
      <c r="D62" s="65">
        <f>Финансы!D29</f>
        <v>740.6829268292682</v>
      </c>
      <c r="E62" s="65">
        <f>Финансы!E29</f>
        <v>904.0738461538461</v>
      </c>
      <c r="F62" s="65">
        <f>Финансы!F29</f>
        <v>984.3579121789561</v>
      </c>
      <c r="G62" s="65">
        <f>Финансы!G29</f>
        <v>1063.8909853249477</v>
      </c>
      <c r="H62" s="65">
        <f>Финансы!H29</f>
        <v>1074.2</v>
      </c>
      <c r="I62" s="65">
        <f>Финансы!I29</f>
        <v>960</v>
      </c>
      <c r="J62" s="65">
        <f>Финансы!J29</f>
        <v>910.2792096219931</v>
      </c>
      <c r="K62" s="65">
        <f>Финансы!K29</f>
        <v>791.8085381630013</v>
      </c>
      <c r="L62" s="65">
        <f>Финансы!L29</f>
        <v>899.3790426908151</v>
      </c>
      <c r="M62" s="65">
        <f>Финансы!M29</f>
        <v>900.6727037516172</v>
      </c>
      <c r="N62" s="71" t="str">
        <f>Финансы!N29</f>
        <v>Общий объем расходов бюджета муниципального образования в расчете на одного жителя муниципального образования в 2015 году составил 960,0 руб., в 2014 году 1074,2 руб. </v>
      </c>
    </row>
    <row r="63" spans="1:14" ht="78" customHeight="1">
      <c r="A63" s="394">
        <v>35</v>
      </c>
      <c r="B63" s="50" t="s">
        <v>153</v>
      </c>
      <c r="C63" s="57" t="s">
        <v>154</v>
      </c>
      <c r="D63" s="86" t="str">
        <f>Архит!D13</f>
        <v>да</v>
      </c>
      <c r="E63" s="86" t="str">
        <f>Архит!E13</f>
        <v>да</v>
      </c>
      <c r="F63" s="86" t="str">
        <f>Архит!F13</f>
        <v>да</v>
      </c>
      <c r="G63" s="86" t="str">
        <f>Архит!G13</f>
        <v>да</v>
      </c>
      <c r="H63" s="86" t="str">
        <f>Архит!I13</f>
        <v>да</v>
      </c>
      <c r="I63" s="86" t="str">
        <f>Архит!J13</f>
        <v>да</v>
      </c>
      <c r="J63" s="86" t="str">
        <f>Архит!K13</f>
        <v>да</v>
      </c>
      <c r="K63" s="387" t="str">
        <f>Архит!L13</f>
        <v>да</v>
      </c>
      <c r="L63" s="86" t="str">
        <f>Архит!M13</f>
        <v>да</v>
      </c>
      <c r="M63" s="86" t="str">
        <f>Архит!N13</f>
        <v>да</v>
      </c>
      <c r="N63" s="56" t="str">
        <f>Архит!O13</f>
        <v>Актуализированная редакция Генерального плана города утверждена решением Городской Думы города Димитровграда Ульяновской области от 25.02.2015 № 22/268</v>
      </c>
    </row>
    <row r="64" spans="1:14" ht="220.5" customHeight="1">
      <c r="A64" s="394">
        <v>36</v>
      </c>
      <c r="B64" s="50" t="s">
        <v>155</v>
      </c>
      <c r="C64" s="87" t="s">
        <v>156</v>
      </c>
      <c r="D64" s="453" t="str">
        <f>Экономика!D17</f>
        <v>не проводился</v>
      </c>
      <c r="E64" s="453"/>
      <c r="F64" s="453"/>
      <c r="G64" s="88">
        <f>Экономика!G17</f>
        <v>0</v>
      </c>
      <c r="H64" s="455" t="s">
        <v>268</v>
      </c>
      <c r="I64" s="456"/>
      <c r="J64" s="456"/>
      <c r="K64" s="456"/>
      <c r="L64" s="456"/>
      <c r="M64" s="457"/>
      <c r="N64" s="85" t="str">
        <f>Экономика!N17</f>
        <v>Согласно Решению Городской Думы города Димитровграда Ульяновской области от 27.03.2013 № 87/1051 на территории города Димитровграда с 28.04.2013 по 30.04.2013 года проводился социологический опрос Ульяновским государственным университетом кафедрой социологии и политологии. Оценка качества организации работы в части предоставления муниципальных услуг Администрацией города Димитровграда либо ее подведомственными организациями проводился по нескольким параметрам: во-первых, организация очередности приема граждан, во-вторых, обслуживание со стороны должностных лиц и оценка их действий.</v>
      </c>
    </row>
    <row r="65" spans="1:14" ht="81" customHeight="1">
      <c r="A65" s="394">
        <v>37</v>
      </c>
      <c r="B65" s="50" t="s">
        <v>157</v>
      </c>
      <c r="C65" s="57" t="s">
        <v>158</v>
      </c>
      <c r="D65" s="55">
        <f>Экономика!D18</f>
        <v>123</v>
      </c>
      <c r="E65" s="55">
        <f>Экономика!E18</f>
        <v>121.875</v>
      </c>
      <c r="F65" s="55">
        <f>Экономика!F18</f>
        <v>120.7</v>
      </c>
      <c r="G65" s="55">
        <f>Экономика!G18</f>
        <v>119.25</v>
      </c>
      <c r="H65" s="55">
        <f>Экономика!H18</f>
        <v>117.95</v>
      </c>
      <c r="I65" s="55">
        <f>Экономика!I18</f>
        <v>117.05000000000001</v>
      </c>
      <c r="J65" s="55">
        <f>Экономика!J18</f>
        <v>116.4</v>
      </c>
      <c r="K65" s="55">
        <f>Экономика!K18</f>
        <v>115.94999999999999</v>
      </c>
      <c r="L65" s="55">
        <f>Экономика!L18</f>
        <v>115.94999999999999</v>
      </c>
      <c r="M65" s="70">
        <f>Экономика!M18</f>
        <v>115.94999999999999</v>
      </c>
      <c r="N65" s="64" t="str">
        <f>Экономика!N18</f>
        <v>По официальным данным в 2016 году родился 1551 малыш, в 2015 году – 1618 малышей. В  2016 году умерло 1787 человек, в 2015 году – 1820 человек. Естественная убыль населения в 2016 году составила 236 человек, в 2015 году - 202 человека.</v>
      </c>
    </row>
    <row r="66" spans="1:14" ht="39" customHeight="1">
      <c r="A66" s="447">
        <v>38</v>
      </c>
      <c r="B66" s="69" t="s">
        <v>159</v>
      </c>
      <c r="C66" s="89"/>
      <c r="D66" s="74"/>
      <c r="E66" s="74"/>
      <c r="F66" s="89"/>
      <c r="G66" s="89"/>
      <c r="H66" s="74"/>
      <c r="I66" s="74"/>
      <c r="J66" s="74"/>
      <c r="K66" s="74"/>
      <c r="L66" s="388"/>
      <c r="M66" s="390"/>
      <c r="N66" s="448" t="str">
        <f>ЖКК!N17</f>
        <v>Всё потребление ресурсов, использованных в МКД, предоставлено ООО «РИЦ-Димитровград».</v>
      </c>
    </row>
    <row r="67" spans="1:14" ht="42.75" customHeight="1">
      <c r="A67" s="447"/>
      <c r="B67" s="80" t="s">
        <v>160</v>
      </c>
      <c r="C67" s="90" t="s">
        <v>161</v>
      </c>
      <c r="D67" s="91">
        <f>ЖКК!D18</f>
        <v>637.7462555066079</v>
      </c>
      <c r="E67" s="91">
        <f>ЖКК!E18</f>
        <v>875.5</v>
      </c>
      <c r="F67" s="91">
        <f>ЖКК!F18</f>
        <v>868.3</v>
      </c>
      <c r="G67" s="91">
        <f>ЖКК!G18</f>
        <v>433.9</v>
      </c>
      <c r="H67" s="91">
        <f>ЖКК!H18</f>
        <v>867</v>
      </c>
      <c r="I67" s="91">
        <f>ЖКК!I18</f>
        <v>867.6</v>
      </c>
      <c r="J67" s="91">
        <f>ЖКК!J18</f>
        <v>867.6125907990315</v>
      </c>
      <c r="K67" s="91">
        <f>ЖКК!K18</f>
        <v>867.6222760290557</v>
      </c>
      <c r="L67" s="91">
        <f>ЖКК!L18</f>
        <v>867.5932203389831</v>
      </c>
      <c r="M67" s="91">
        <f>ЖКК!M18</f>
        <v>867.5544794188862</v>
      </c>
      <c r="N67" s="448"/>
    </row>
    <row r="68" spans="1:14" ht="55.5" customHeight="1">
      <c r="A68" s="447"/>
      <c r="B68" s="80" t="s">
        <v>162</v>
      </c>
      <c r="C68" s="92" t="s">
        <v>163</v>
      </c>
      <c r="D68" s="58">
        <f>ЖКК!D20</f>
        <v>0.23774298625679705</v>
      </c>
      <c r="E68" s="58">
        <f>ЖКК!E20</f>
        <v>0.3</v>
      </c>
      <c r="F68" s="58">
        <f>ЖКК!F20</f>
        <v>0.3</v>
      </c>
      <c r="G68" s="58">
        <f>ЖКК!G20</f>
        <v>0.2474526315789474</v>
      </c>
      <c r="H68" s="58">
        <f>ЖКК!H20</f>
        <v>0.24259649258978364</v>
      </c>
      <c r="I68" s="58">
        <f>ЖКК!I20</f>
        <v>0.24267906457500818</v>
      </c>
      <c r="J68" s="58">
        <f>ЖКК!J20</f>
        <v>0.24054208974778904</v>
      </c>
      <c r="K68" s="58">
        <f>ЖКК!K20</f>
        <v>0.23862897985705003</v>
      </c>
      <c r="L68" s="58">
        <f>ЖКК!L20</f>
        <v>0.23662584595552688</v>
      </c>
      <c r="M68" s="58">
        <f>ЖКК!M20</f>
        <v>0.23488</v>
      </c>
      <c r="N68" s="448"/>
    </row>
    <row r="69" spans="1:14" ht="55.5" customHeight="1">
      <c r="A69" s="447"/>
      <c r="B69" s="80" t="s">
        <v>164</v>
      </c>
      <c r="C69" s="90" t="s">
        <v>165</v>
      </c>
      <c r="D69" s="58">
        <f>ЖКК!D22</f>
        <v>63.14537444933921</v>
      </c>
      <c r="E69" s="58">
        <f>ЖКК!E22</f>
        <v>52.7</v>
      </c>
      <c r="F69" s="58">
        <f>ЖКК!F22</f>
        <v>34.7</v>
      </c>
      <c r="G69" s="58">
        <f>ЖКК!G22</f>
        <v>34.479418886198545</v>
      </c>
      <c r="H69" s="58">
        <f>ЖКК!H22</f>
        <v>34.38256658595642</v>
      </c>
      <c r="I69" s="58">
        <f>ЖКК!I22</f>
        <v>21.6</v>
      </c>
      <c r="J69" s="58">
        <f>ЖКК!J22</f>
        <v>21.6</v>
      </c>
      <c r="K69" s="58">
        <f>ЖКК!K22</f>
        <v>34.38256658595642</v>
      </c>
      <c r="L69" s="58">
        <f>ЖКК!L22</f>
        <v>34.3728813559322</v>
      </c>
      <c r="M69" s="58">
        <f>ЖКК!M22</f>
        <v>34.36319612590799</v>
      </c>
      <c r="N69" s="448"/>
    </row>
    <row r="70" spans="1:14" ht="52.5" customHeight="1">
      <c r="A70" s="447"/>
      <c r="B70" s="80" t="s">
        <v>166</v>
      </c>
      <c r="C70" s="90" t="s">
        <v>165</v>
      </c>
      <c r="D70" s="58">
        <f>ЖКК!D24</f>
        <v>63.14537444933921</v>
      </c>
      <c r="E70" s="58">
        <f>ЖКК!E24</f>
        <v>59.5</v>
      </c>
      <c r="F70" s="58">
        <f>ЖКК!F24</f>
        <v>52.3</v>
      </c>
      <c r="G70" s="58">
        <f>ЖКК!G24</f>
        <v>51.380145278450364</v>
      </c>
      <c r="H70" s="58">
        <f>ЖКК!H24</f>
        <v>51.3317191283293</v>
      </c>
      <c r="I70" s="58">
        <f>ЖКК!I24</f>
        <v>44</v>
      </c>
      <c r="J70" s="58">
        <f>ЖКК!J24</f>
        <v>44</v>
      </c>
      <c r="K70" s="58">
        <f>ЖКК!K24</f>
        <v>51.29297820823245</v>
      </c>
      <c r="L70" s="58">
        <f>ЖКК!L24</f>
        <v>51.27360774818402</v>
      </c>
      <c r="M70" s="58">
        <f>ЖКК!M24</f>
        <v>51.25423728813559</v>
      </c>
      <c r="N70" s="448"/>
    </row>
    <row r="71" spans="1:14" ht="52.5" customHeight="1">
      <c r="A71" s="447"/>
      <c r="B71" s="80" t="s">
        <v>167</v>
      </c>
      <c r="C71" s="90" t="s">
        <v>165</v>
      </c>
      <c r="D71" s="58">
        <f>ЖКК!D26</f>
        <v>88.74625550660792</v>
      </c>
      <c r="E71" s="58">
        <f>ЖКК!E26</f>
        <v>141.3</v>
      </c>
      <c r="F71" s="58">
        <f>ЖКК!F26</f>
        <v>130.77005347593584</v>
      </c>
      <c r="G71" s="58">
        <f>ЖКК!G26</f>
        <v>130.25569007263923</v>
      </c>
      <c r="H71" s="58">
        <f>ЖКК!H26</f>
        <v>130.24697336561744</v>
      </c>
      <c r="I71" s="58">
        <f>ЖКК!I26</f>
        <v>130.22663438256657</v>
      </c>
      <c r="J71" s="58">
        <f>ЖКК!J26</f>
        <v>130.22179176755446</v>
      </c>
      <c r="K71" s="58">
        <f>ЖКК!K26</f>
        <v>130.2227602905569</v>
      </c>
      <c r="L71" s="58">
        <f>ЖКК!L26</f>
        <v>130.21791767554478</v>
      </c>
      <c r="M71" s="58">
        <f>ЖКК!M26</f>
        <v>130.21307506053267</v>
      </c>
      <c r="N71" s="448"/>
    </row>
    <row r="72" spans="1:14" ht="55.5" customHeight="1">
      <c r="A72" s="450">
        <v>39</v>
      </c>
      <c r="B72" s="69" t="s">
        <v>168</v>
      </c>
      <c r="C72" s="63"/>
      <c r="D72" s="62"/>
      <c r="E72" s="62"/>
      <c r="F72" s="63"/>
      <c r="G72" s="63"/>
      <c r="H72" s="62"/>
      <c r="I72" s="62"/>
      <c r="J72" s="62"/>
      <c r="K72" s="62"/>
      <c r="L72" s="389"/>
      <c r="M72" s="391"/>
      <c r="N72" s="448" t="str">
        <f>ЖКК!N30</f>
        <v>Данные представлены ООО «НИИАР-Генерация», МУП «Гортепло», ООО «Ресурс»; ОГКП «Облкомхоз», ОАО «Ульяновскэнерго», ООО «ГазпроммежрегионгазУльяновск», ООО «Ульяновскоблводоканал»; ОАО «Ульяновскэнерго».</v>
      </c>
    </row>
    <row r="73" spans="1:14" ht="42.75" customHeight="1">
      <c r="A73" s="450"/>
      <c r="B73" s="80" t="s">
        <v>169</v>
      </c>
      <c r="C73" s="90" t="s">
        <v>170</v>
      </c>
      <c r="D73" s="55">
        <f>ЖКК!D31</f>
        <v>37.55528455284553</v>
      </c>
      <c r="E73" s="55">
        <f>ЖКК!E31</f>
        <v>34.595282051282055</v>
      </c>
      <c r="F73" s="55">
        <f>ЖКК!F31</f>
        <v>33.92709196354598</v>
      </c>
      <c r="G73" s="55">
        <f>ЖКК!G31</f>
        <v>33.133752620545074</v>
      </c>
      <c r="H73" s="55">
        <f>ЖКК!H31</f>
        <v>33.505722763883</v>
      </c>
      <c r="I73" s="55">
        <f>ЖКК!I31</f>
        <v>33.770183682187096</v>
      </c>
      <c r="J73" s="440">
        <f>ЖКК!J31</f>
        <v>33.957903780068726</v>
      </c>
      <c r="K73" s="55">
        <f>ЖКК!K31</f>
        <v>34.08969383354894</v>
      </c>
      <c r="L73" s="55">
        <f>ЖКК!L31</f>
        <v>34.08883139284175</v>
      </c>
      <c r="M73" s="55">
        <f>ЖКК!M31</f>
        <v>34.087968952134545</v>
      </c>
      <c r="N73" s="448"/>
    </row>
    <row r="74" spans="1:14" ht="52.5" customHeight="1">
      <c r="A74" s="450"/>
      <c r="B74" s="80" t="s">
        <v>162</v>
      </c>
      <c r="C74" s="92" t="s">
        <v>163</v>
      </c>
      <c r="D74" s="55">
        <f>ЖКК!D33</f>
        <v>0.34227642276422765</v>
      </c>
      <c r="E74" s="55">
        <f>ЖКК!E33</f>
        <v>0.3142564102564102</v>
      </c>
      <c r="F74" s="55">
        <f>ЖКК!F33</f>
        <v>0.26593305823016966</v>
      </c>
      <c r="G74" s="55">
        <f>ЖКК!G33</f>
        <v>0.1</v>
      </c>
      <c r="H74" s="55">
        <f>ЖКК!H33</f>
        <v>0.16735442457588262</v>
      </c>
      <c r="I74" s="55">
        <f>ЖКК!I33</f>
        <v>0.16735442457588262</v>
      </c>
      <c r="J74" s="55">
        <f>ЖКК!J33</f>
        <v>0.16735442457588262</v>
      </c>
      <c r="K74" s="55">
        <f>ЖКК!K33</f>
        <v>0.16735442457588262</v>
      </c>
      <c r="L74" s="55">
        <f>ЖКК!L33</f>
        <v>0.2</v>
      </c>
      <c r="M74" s="55">
        <f>ЖКК!M33</f>
        <v>0.2</v>
      </c>
      <c r="N74" s="448"/>
    </row>
    <row r="75" spans="1:14" ht="38.25" customHeight="1">
      <c r="A75" s="450"/>
      <c r="B75" s="80" t="s">
        <v>171</v>
      </c>
      <c r="C75" s="90" t="s">
        <v>172</v>
      </c>
      <c r="D75" s="55">
        <f>ЖКК!D35</f>
        <v>1.026829268292683</v>
      </c>
      <c r="E75" s="55">
        <f>ЖКК!E35</f>
        <v>0.7770256410256411</v>
      </c>
      <c r="F75" s="55">
        <f>ЖКК!F35</f>
        <v>0.8367854183927091</v>
      </c>
      <c r="G75" s="55">
        <f>ЖКК!G35</f>
        <v>0.8293501048218029</v>
      </c>
      <c r="H75" s="55">
        <f>ЖКК!H35</f>
        <v>0.8384908859686308</v>
      </c>
      <c r="I75" s="55">
        <f>ЖКК!I35</f>
        <v>0.8423750533959845</v>
      </c>
      <c r="J75" s="55">
        <v>0.9</v>
      </c>
      <c r="K75" s="55">
        <f>ЖКК!K35</f>
        <v>0.8529538594221648</v>
      </c>
      <c r="L75" s="55">
        <f>ЖКК!L35</f>
        <v>0.8529538594221648</v>
      </c>
      <c r="M75" s="55">
        <f>ЖКК!M35</f>
        <v>0.8529538594221648</v>
      </c>
      <c r="N75" s="448"/>
    </row>
    <row r="76" spans="1:14" ht="38.25">
      <c r="A76" s="450"/>
      <c r="B76" s="80" t="s">
        <v>173</v>
      </c>
      <c r="C76" s="90" t="s">
        <v>172</v>
      </c>
      <c r="D76" s="55">
        <f>ЖКК!D37</f>
        <v>1.7089430894308941</v>
      </c>
      <c r="E76" s="55">
        <f>ЖКК!E37</f>
        <v>1.7969230769230768</v>
      </c>
      <c r="F76" s="55">
        <f>ЖКК!F37</f>
        <v>1.3653686826843414</v>
      </c>
      <c r="G76" s="55">
        <f>ЖКК!G37</f>
        <v>1.4255765199161425</v>
      </c>
      <c r="H76" s="55">
        <f>ЖКК!H37</f>
        <v>1.437049597286986</v>
      </c>
      <c r="I76" s="55">
        <f>ЖКК!I37</f>
        <v>1.4480991029474581</v>
      </c>
      <c r="J76" s="55">
        <v>1.5</v>
      </c>
      <c r="K76" s="55">
        <f>ЖКК!K37</f>
        <v>1.466149202242346</v>
      </c>
      <c r="L76" s="55">
        <f>ЖКК!L37</f>
        <v>1.466149202242346</v>
      </c>
      <c r="M76" s="55">
        <f>ЖКК!M37</f>
        <v>1.466149202242346</v>
      </c>
      <c r="N76" s="448"/>
    </row>
    <row r="77" spans="1:14" ht="38.25">
      <c r="A77" s="450"/>
      <c r="B77" s="80" t="s">
        <v>174</v>
      </c>
      <c r="C77" s="90" t="s">
        <v>172</v>
      </c>
      <c r="D77" s="55">
        <f>ЖКК!D39</f>
        <v>0.4113821138211382</v>
      </c>
      <c r="E77" s="55">
        <f>ЖКК!E39</f>
        <v>0.45784615384615385</v>
      </c>
      <c r="F77" s="55">
        <f>ЖКК!F39</f>
        <v>0.523612261806131</v>
      </c>
      <c r="G77" s="55">
        <f>ЖКК!G39</f>
        <v>0.5324947589098532</v>
      </c>
      <c r="H77" s="55">
        <f>ЖКК!H39</f>
        <v>0.5383637134378974</v>
      </c>
      <c r="I77" s="55">
        <f>ЖКК!I39</f>
        <v>0.5425032037590772</v>
      </c>
      <c r="J77" s="55">
        <v>0.6</v>
      </c>
      <c r="K77" s="55">
        <f>ЖКК!K39</f>
        <v>0.5476498490728763</v>
      </c>
      <c r="L77" s="55">
        <f>ЖКК!L39</f>
        <v>0.5476498490728763</v>
      </c>
      <c r="M77" s="55">
        <f>ЖКК!M39</f>
        <v>0.5476498490728763</v>
      </c>
      <c r="N77" s="448"/>
    </row>
  </sheetData>
  <sheetProtection selectLockedCells="1" selectUnlockedCells="1"/>
  <mergeCells count="50">
    <mergeCell ref="A1:N1"/>
    <mergeCell ref="A2:N2"/>
    <mergeCell ref="A4:A5"/>
    <mergeCell ref="B4:B5"/>
    <mergeCell ref="C4:C5"/>
    <mergeCell ref="D4:F4"/>
    <mergeCell ref="H4:H5"/>
    <mergeCell ref="N4:N5"/>
    <mergeCell ref="G4:G5"/>
    <mergeCell ref="A6:N6"/>
    <mergeCell ref="A14:A20"/>
    <mergeCell ref="C14:C20"/>
    <mergeCell ref="I4:I5"/>
    <mergeCell ref="K4:M4"/>
    <mergeCell ref="J4:J5"/>
    <mergeCell ref="A21:N21"/>
    <mergeCell ref="A25:N25"/>
    <mergeCell ref="N26:N27"/>
    <mergeCell ref="A34:N34"/>
    <mergeCell ref="A35:A38"/>
    <mergeCell ref="C35:C38"/>
    <mergeCell ref="A41:N41"/>
    <mergeCell ref="A43:N43"/>
    <mergeCell ref="A44:A45"/>
    <mergeCell ref="C44:C45"/>
    <mergeCell ref="N44:N45"/>
    <mergeCell ref="A46:A48"/>
    <mergeCell ref="C46:C48"/>
    <mergeCell ref="N46:N48"/>
    <mergeCell ref="D47:D48"/>
    <mergeCell ref="E47:E48"/>
    <mergeCell ref="A72:A77"/>
    <mergeCell ref="N72:N77"/>
    <mergeCell ref="N49:N51"/>
    <mergeCell ref="A52:N52"/>
    <mergeCell ref="A57:N57"/>
    <mergeCell ref="D64:F64"/>
    <mergeCell ref="A49:A51"/>
    <mergeCell ref="C49:C51"/>
    <mergeCell ref="H64:M64"/>
    <mergeCell ref="M47:M48"/>
    <mergeCell ref="A66:A71"/>
    <mergeCell ref="N66:N71"/>
    <mergeCell ref="K47:K48"/>
    <mergeCell ref="L47:L48"/>
    <mergeCell ref="H47:H48"/>
    <mergeCell ref="I47:I48"/>
    <mergeCell ref="J47:J48"/>
    <mergeCell ref="F47:F48"/>
    <mergeCell ref="G47:G48"/>
  </mergeCells>
  <printOptions/>
  <pageMargins left="0.7479166666666667" right="0.3541666666666667" top="0.5902777777777778" bottom="0.5902777777777778" header="0.5118055555555555" footer="0.5118055555555555"/>
  <pageSetup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5"/>
  <sheetViews>
    <sheetView zoomScale="120" zoomScaleNormal="120" zoomScaleSheetLayoutView="50" zoomScalePageLayoutView="0" workbookViewId="0" topLeftCell="I1">
      <pane ySplit="3" topLeftCell="A17" activePane="bottomLeft" state="frozen"/>
      <selection pane="topLeft" activeCell="A1" sqref="A1"/>
      <selection pane="bottomLeft" activeCell="N18" sqref="N18:N20"/>
    </sheetView>
  </sheetViews>
  <sheetFormatPr defaultColWidth="9.33203125" defaultRowHeight="12.75"/>
  <cols>
    <col min="1" max="1" width="4.83203125" style="93" customWidth="1"/>
    <col min="2" max="2" width="42.5" style="94" customWidth="1"/>
    <col min="3" max="3" width="11.83203125" style="93" customWidth="1"/>
    <col min="4" max="6" width="0" style="93" hidden="1" customWidth="1"/>
    <col min="7" max="7" width="12" style="93" hidden="1" customWidth="1"/>
    <col min="8" max="8" width="10.5" style="93" hidden="1" customWidth="1"/>
    <col min="9" max="10" width="11.5" style="93" customWidth="1"/>
    <col min="11" max="13" width="12.5" style="93" customWidth="1"/>
    <col min="14" max="14" width="65.66015625" style="94" customWidth="1"/>
    <col min="15" max="15" width="27" style="93" customWidth="1"/>
    <col min="16" max="16384" width="9.33203125" style="95" customWidth="1"/>
  </cols>
  <sheetData>
    <row r="1" spans="1:14" ht="15" customHeight="1">
      <c r="A1" s="475" t="s">
        <v>175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</row>
    <row r="2" spans="1:14" ht="12.75">
      <c r="A2" s="96"/>
      <c r="B2" s="97" t="s">
        <v>176</v>
      </c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6"/>
    </row>
    <row r="3" spans="1:23" ht="38.25" customHeight="1">
      <c r="A3" s="100" t="s">
        <v>80</v>
      </c>
      <c r="B3" s="100" t="s">
        <v>177</v>
      </c>
      <c r="C3" s="101" t="s">
        <v>178</v>
      </c>
      <c r="D3" s="100">
        <f>'Свод новый'!D5</f>
        <v>2010</v>
      </c>
      <c r="E3" s="100">
        <f>'Свод новый'!E5</f>
        <v>2011</v>
      </c>
      <c r="F3" s="100">
        <f>'Свод новый'!F5</f>
        <v>2012</v>
      </c>
      <c r="G3" s="100">
        <f>'Свод новый'!G4</f>
        <v>2013</v>
      </c>
      <c r="H3" s="100">
        <f>'Свод новый'!H4</f>
        <v>2014</v>
      </c>
      <c r="I3" s="100">
        <f>'Свод новый'!I4</f>
        <v>2015</v>
      </c>
      <c r="J3" s="100">
        <f>'Свод новый'!J4</f>
        <v>2016</v>
      </c>
      <c r="K3" s="100">
        <f>'Свод новый'!K5</f>
        <v>2017</v>
      </c>
      <c r="L3" s="100">
        <f>'Свод новый'!L5</f>
        <v>2018</v>
      </c>
      <c r="M3" s="100">
        <f>'Свод новый'!M5</f>
        <v>2019</v>
      </c>
      <c r="N3" s="100" t="s">
        <v>85</v>
      </c>
      <c r="O3" s="102"/>
      <c r="P3" s="103"/>
      <c r="Q3" s="103"/>
      <c r="R3" s="103"/>
      <c r="S3" s="103"/>
      <c r="T3" s="103"/>
      <c r="U3" s="103"/>
      <c r="V3" s="103"/>
      <c r="W3" s="103"/>
    </row>
    <row r="4" spans="1:23" ht="105.75" customHeight="1">
      <c r="A4" s="476">
        <v>1</v>
      </c>
      <c r="B4" s="117" t="s">
        <v>180</v>
      </c>
      <c r="C4" s="104" t="s">
        <v>181</v>
      </c>
      <c r="D4" s="105">
        <f aca="true" t="shared" si="0" ref="D4:M4">(D5+D6+D7)/D18*10</f>
        <v>459.4308943089431</v>
      </c>
      <c r="E4" s="105">
        <f t="shared" si="0"/>
        <v>485.1692307692308</v>
      </c>
      <c r="F4" s="105">
        <f t="shared" si="0"/>
        <v>496.4374482187241</v>
      </c>
      <c r="G4" s="105">
        <f t="shared" si="0"/>
        <v>457.69392033542977</v>
      </c>
      <c r="H4" s="105">
        <v>488.9</v>
      </c>
      <c r="I4" s="105">
        <f t="shared" si="0"/>
        <v>511.8325501922255</v>
      </c>
      <c r="J4" s="105">
        <f t="shared" si="0"/>
        <v>518.3848797250859</v>
      </c>
      <c r="K4" s="105">
        <f t="shared" si="0"/>
        <v>522.1216041397155</v>
      </c>
      <c r="L4" s="105">
        <f t="shared" si="0"/>
        <v>523.8464855541182</v>
      </c>
      <c r="M4" s="105">
        <f t="shared" si="0"/>
        <v>525.571366968521</v>
      </c>
      <c r="N4" s="333" t="s">
        <v>395</v>
      </c>
      <c r="O4" s="102"/>
      <c r="P4" s="103"/>
      <c r="Q4" s="103"/>
      <c r="R4" s="103"/>
      <c r="S4" s="103"/>
      <c r="T4" s="103"/>
      <c r="U4" s="103"/>
      <c r="V4" s="103"/>
      <c r="W4" s="103"/>
    </row>
    <row r="5" spans="1:15" ht="12.75">
      <c r="A5" s="476"/>
      <c r="B5" s="107" t="s">
        <v>182</v>
      </c>
      <c r="C5" s="108" t="s">
        <v>183</v>
      </c>
      <c r="D5" s="109">
        <v>1808</v>
      </c>
      <c r="E5" s="109">
        <v>1809</v>
      </c>
      <c r="F5" s="109">
        <v>1927</v>
      </c>
      <c r="G5" s="109">
        <v>2072</v>
      </c>
      <c r="H5" s="110">
        <v>2315</v>
      </c>
      <c r="I5" s="110">
        <v>2519</v>
      </c>
      <c r="J5" s="110">
        <v>2525</v>
      </c>
      <c r="K5" s="110">
        <v>2525</v>
      </c>
      <c r="L5" s="110">
        <v>2525</v>
      </c>
      <c r="M5" s="110">
        <v>2525</v>
      </c>
      <c r="N5" s="111"/>
      <c r="O5" s="95"/>
    </row>
    <row r="6" spans="1:15" ht="25.5">
      <c r="A6" s="476"/>
      <c r="B6" s="107" t="s">
        <v>184</v>
      </c>
      <c r="C6" s="108" t="s">
        <v>183</v>
      </c>
      <c r="D6" s="109">
        <v>3705</v>
      </c>
      <c r="E6" s="109">
        <v>3966</v>
      </c>
      <c r="F6" s="109">
        <v>3930</v>
      </c>
      <c r="G6" s="109">
        <v>3251</v>
      </c>
      <c r="H6" s="109">
        <v>3296</v>
      </c>
      <c r="I6" s="109">
        <v>3337</v>
      </c>
      <c r="J6" s="109">
        <v>3374</v>
      </c>
      <c r="K6" s="109">
        <v>3394</v>
      </c>
      <c r="L6" s="109">
        <v>3414</v>
      </c>
      <c r="M6" s="109">
        <v>3434</v>
      </c>
      <c r="N6" s="111"/>
      <c r="O6" s="95"/>
    </row>
    <row r="7" spans="1:14" ht="25.5">
      <c r="A7" s="476"/>
      <c r="B7" s="112" t="s">
        <v>185</v>
      </c>
      <c r="C7" s="113" t="s">
        <v>183</v>
      </c>
      <c r="D7" s="114">
        <v>138</v>
      </c>
      <c r="E7" s="114">
        <v>138</v>
      </c>
      <c r="F7" s="109">
        <v>135</v>
      </c>
      <c r="G7" s="109">
        <v>135</v>
      </c>
      <c r="H7" s="109">
        <v>135</v>
      </c>
      <c r="I7" s="109">
        <v>135</v>
      </c>
      <c r="J7" s="109">
        <v>135</v>
      </c>
      <c r="K7" s="109">
        <v>135</v>
      </c>
      <c r="L7" s="109">
        <v>135</v>
      </c>
      <c r="M7" s="109">
        <v>135</v>
      </c>
      <c r="N7" s="115"/>
    </row>
    <row r="8" spans="1:14" ht="88.5" customHeight="1">
      <c r="A8" s="472">
        <v>2</v>
      </c>
      <c r="B8" s="117" t="s">
        <v>186</v>
      </c>
      <c r="C8" s="118" t="s">
        <v>187</v>
      </c>
      <c r="D8" s="105">
        <f aca="true" t="shared" si="1" ref="D8:M8">(D9+D6+D12)/(D9+D6+D10)*100</f>
        <v>65.04911018185354</v>
      </c>
      <c r="E8" s="105">
        <f t="shared" si="1"/>
        <v>66.61241527208671</v>
      </c>
      <c r="F8" s="105">
        <f t="shared" si="1"/>
        <v>66.86670445882284</v>
      </c>
      <c r="G8" s="105">
        <f t="shared" si="1"/>
        <v>68.05589063128267</v>
      </c>
      <c r="H8" s="105">
        <f t="shared" si="1"/>
        <v>68.56011099270103</v>
      </c>
      <c r="I8" s="105">
        <f t="shared" si="1"/>
        <v>70.6604025193361</v>
      </c>
      <c r="J8" s="105">
        <f t="shared" si="1"/>
        <v>75.77892460223987</v>
      </c>
      <c r="K8" s="105">
        <f t="shared" si="1"/>
        <v>75.89531680440771</v>
      </c>
      <c r="L8" s="105">
        <f t="shared" si="1"/>
        <v>76.02281073141228</v>
      </c>
      <c r="M8" s="105">
        <f t="shared" si="1"/>
        <v>76.12536354560055</v>
      </c>
      <c r="N8" s="106" t="s">
        <v>384</v>
      </c>
    </row>
    <row r="9" spans="1:15" ht="25.5">
      <c r="A9" s="472"/>
      <c r="B9" s="107" t="s">
        <v>188</v>
      </c>
      <c r="C9" s="108" t="s">
        <v>189</v>
      </c>
      <c r="D9" s="119">
        <v>10831</v>
      </c>
      <c r="E9" s="119">
        <v>10903</v>
      </c>
      <c r="F9" s="109">
        <v>10903</v>
      </c>
      <c r="G9" s="110">
        <v>11500</v>
      </c>
      <c r="H9" s="109">
        <v>11700</v>
      </c>
      <c r="I9" s="109">
        <v>12005</v>
      </c>
      <c r="J9" s="109">
        <v>12060</v>
      </c>
      <c r="K9" s="109">
        <v>12070</v>
      </c>
      <c r="L9" s="109">
        <v>12080</v>
      </c>
      <c r="M9" s="109">
        <v>12090</v>
      </c>
      <c r="N9" s="120"/>
      <c r="O9" s="95"/>
    </row>
    <row r="10" spans="1:15" ht="25.5">
      <c r="A10" s="472"/>
      <c r="B10" s="107" t="s">
        <v>190</v>
      </c>
      <c r="C10" s="108" t="s">
        <v>189</v>
      </c>
      <c r="D10" s="109">
        <v>36879</v>
      </c>
      <c r="E10" s="109">
        <v>37357</v>
      </c>
      <c r="F10" s="109">
        <f>F11+F12</f>
        <v>36324</v>
      </c>
      <c r="G10" s="121">
        <f aca="true" t="shared" si="2" ref="G10:M10">G12+G11</f>
        <v>34989</v>
      </c>
      <c r="H10" s="109">
        <f t="shared" si="2"/>
        <v>34737</v>
      </c>
      <c r="I10" s="109">
        <f t="shared" si="2"/>
        <v>33401</v>
      </c>
      <c r="J10" s="109">
        <f t="shared" si="2"/>
        <v>31265</v>
      </c>
      <c r="K10" s="109">
        <f t="shared" si="2"/>
        <v>31000</v>
      </c>
      <c r="L10" s="109">
        <f t="shared" si="2"/>
        <v>30800</v>
      </c>
      <c r="M10" s="109">
        <f t="shared" si="2"/>
        <v>30550</v>
      </c>
      <c r="N10" s="111"/>
      <c r="O10" s="95"/>
    </row>
    <row r="11" spans="1:15" ht="25.5">
      <c r="A11" s="472"/>
      <c r="B11" s="107" t="s">
        <v>191</v>
      </c>
      <c r="C11" s="108" t="s">
        <v>189</v>
      </c>
      <c r="D11" s="109">
        <v>17970</v>
      </c>
      <c r="E11" s="109">
        <v>17437</v>
      </c>
      <c r="F11" s="109">
        <v>16950</v>
      </c>
      <c r="G11" s="110">
        <v>15889</v>
      </c>
      <c r="H11" s="109">
        <v>15636</v>
      </c>
      <c r="I11" s="109">
        <v>14301</v>
      </c>
      <c r="J11" s="109">
        <v>11311</v>
      </c>
      <c r="K11" s="109">
        <v>11200</v>
      </c>
      <c r="L11" s="109">
        <v>11100</v>
      </c>
      <c r="M11" s="109">
        <v>11000</v>
      </c>
      <c r="N11" s="111"/>
      <c r="O11" s="95"/>
    </row>
    <row r="12" spans="1:15" ht="31.5" customHeight="1">
      <c r="A12" s="472"/>
      <c r="B12" s="107" t="s">
        <v>192</v>
      </c>
      <c r="C12" s="108" t="s">
        <v>189</v>
      </c>
      <c r="D12" s="109">
        <f>D10-D11</f>
        <v>18909</v>
      </c>
      <c r="E12" s="109">
        <f>E10-E11</f>
        <v>19920</v>
      </c>
      <c r="F12" s="109">
        <v>19374</v>
      </c>
      <c r="G12" s="109">
        <v>19100</v>
      </c>
      <c r="H12" s="109">
        <v>19101</v>
      </c>
      <c r="I12" s="109">
        <v>19100</v>
      </c>
      <c r="J12" s="109">
        <v>19954</v>
      </c>
      <c r="K12" s="109">
        <v>19800</v>
      </c>
      <c r="L12" s="109">
        <v>19700</v>
      </c>
      <c r="M12" s="109">
        <v>19550</v>
      </c>
      <c r="N12" s="122"/>
      <c r="O12" s="95"/>
    </row>
    <row r="13" spans="1:14" ht="104.25" customHeight="1">
      <c r="A13" s="472">
        <v>3</v>
      </c>
      <c r="B13" s="117" t="s">
        <v>193</v>
      </c>
      <c r="C13" s="104" t="s">
        <v>194</v>
      </c>
      <c r="D13" s="123">
        <f aca="true" t="shared" si="3" ref="D13:M13">D14/D18</f>
        <v>11783.650406504064</v>
      </c>
      <c r="E13" s="123">
        <f t="shared" si="3"/>
        <v>20842.81435897436</v>
      </c>
      <c r="F13" s="123">
        <f t="shared" si="3"/>
        <v>22219.850869925434</v>
      </c>
      <c r="G13" s="105">
        <f t="shared" si="3"/>
        <v>14518.423480083857</v>
      </c>
      <c r="H13" s="123">
        <f>H14/H18</f>
        <v>39265.73972022043</v>
      </c>
      <c r="I13" s="105">
        <f t="shared" si="3"/>
        <v>21376.50576676634</v>
      </c>
      <c r="J13" s="105">
        <f t="shared" si="3"/>
        <v>18100.08591065292</v>
      </c>
      <c r="K13" s="105">
        <f t="shared" si="3"/>
        <v>18170.332039672274</v>
      </c>
      <c r="L13" s="105">
        <f t="shared" si="3"/>
        <v>18170.332039672274</v>
      </c>
      <c r="M13" s="105">
        <f t="shared" si="3"/>
        <v>18170.332039672274</v>
      </c>
      <c r="N13" s="106" t="s">
        <v>397</v>
      </c>
    </row>
    <row r="14" spans="1:15" ht="39.75" customHeight="1">
      <c r="A14" s="472"/>
      <c r="B14" s="69" t="s">
        <v>195</v>
      </c>
      <c r="C14" s="108" t="s">
        <v>196</v>
      </c>
      <c r="D14" s="109">
        <f>1164995+31278+253116</f>
        <v>1449389</v>
      </c>
      <c r="E14" s="109">
        <v>2540218</v>
      </c>
      <c r="F14" s="109">
        <v>2681936</v>
      </c>
      <c r="G14" s="124">
        <v>1731322</v>
      </c>
      <c r="H14" s="109">
        <v>4631394</v>
      </c>
      <c r="I14" s="109">
        <v>2502120</v>
      </c>
      <c r="J14" s="109">
        <v>2106850</v>
      </c>
      <c r="K14" s="109">
        <v>2106850</v>
      </c>
      <c r="L14" s="109">
        <v>2106850</v>
      </c>
      <c r="M14" s="109">
        <v>2106850</v>
      </c>
      <c r="N14" s="111"/>
      <c r="O14" s="95"/>
    </row>
    <row r="15" spans="1:14" ht="25.5" customHeight="1">
      <c r="A15" s="472">
        <v>8</v>
      </c>
      <c r="B15" s="106" t="s">
        <v>197</v>
      </c>
      <c r="C15" s="108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</row>
    <row r="16" spans="1:14" ht="38.25">
      <c r="A16" s="472"/>
      <c r="B16" s="383" t="s">
        <v>198</v>
      </c>
      <c r="C16" s="384" t="s">
        <v>199</v>
      </c>
      <c r="D16" s="385">
        <v>13356.5</v>
      </c>
      <c r="E16" s="385">
        <v>14726</v>
      </c>
      <c r="F16" s="385">
        <v>17870.4</v>
      </c>
      <c r="G16" s="378">
        <v>20127</v>
      </c>
      <c r="H16" s="378">
        <v>22523.4</v>
      </c>
      <c r="I16" s="378">
        <v>24185.8</v>
      </c>
      <c r="J16" s="378">
        <v>25505.2</v>
      </c>
      <c r="K16" s="385">
        <f>J16*1.03</f>
        <v>26270.356</v>
      </c>
      <c r="L16" s="385">
        <f>K16*1.03</f>
        <v>27058.46668</v>
      </c>
      <c r="M16" s="385">
        <f>L16*1.03</f>
        <v>27870.2206804</v>
      </c>
      <c r="N16" s="333" t="s">
        <v>399</v>
      </c>
    </row>
    <row r="17" spans="1:14" ht="142.5" customHeight="1">
      <c r="A17" s="116">
        <v>37</v>
      </c>
      <c r="B17" s="130" t="s">
        <v>200</v>
      </c>
      <c r="C17" s="108" t="s">
        <v>187</v>
      </c>
      <c r="D17" s="477" t="s">
        <v>201</v>
      </c>
      <c r="E17" s="477"/>
      <c r="F17" s="477"/>
      <c r="G17" s="131"/>
      <c r="H17" s="46"/>
      <c r="I17" s="414"/>
      <c r="J17" s="414"/>
      <c r="K17" s="414"/>
      <c r="L17" s="414"/>
      <c r="M17" s="414"/>
      <c r="N17" s="106" t="s">
        <v>202</v>
      </c>
    </row>
    <row r="18" spans="1:14" ht="30" customHeight="1">
      <c r="A18" s="472">
        <v>38</v>
      </c>
      <c r="B18" s="107" t="s">
        <v>203</v>
      </c>
      <c r="C18" s="108" t="s">
        <v>204</v>
      </c>
      <c r="D18" s="126">
        <v>123</v>
      </c>
      <c r="E18" s="126">
        <v>121.875</v>
      </c>
      <c r="F18" s="126">
        <v>120.7</v>
      </c>
      <c r="G18" s="132">
        <f aca="true" t="shared" si="4" ref="G18:M18">SUM(G20+G19)/2</f>
        <v>119.25</v>
      </c>
      <c r="H18" s="381">
        <f>SUM(H20+H19)/2</f>
        <v>117.95</v>
      </c>
      <c r="I18" s="381">
        <f t="shared" si="4"/>
        <v>117.05000000000001</v>
      </c>
      <c r="J18" s="45">
        <f>SUM(J20+J19)/2</f>
        <v>116.4</v>
      </c>
      <c r="K18" s="45">
        <f t="shared" si="4"/>
        <v>115.94999999999999</v>
      </c>
      <c r="L18" s="45">
        <f t="shared" si="4"/>
        <v>115.94999999999999</v>
      </c>
      <c r="M18" s="45">
        <f t="shared" si="4"/>
        <v>115.94999999999999</v>
      </c>
      <c r="N18" s="473" t="s">
        <v>405</v>
      </c>
    </row>
    <row r="19" spans="1:14" ht="15" customHeight="1">
      <c r="A19" s="472"/>
      <c r="B19" s="107" t="s">
        <v>205</v>
      </c>
      <c r="C19" s="108" t="s">
        <v>204</v>
      </c>
      <c r="D19" s="126">
        <v>123.7</v>
      </c>
      <c r="E19" s="126">
        <v>122.262</v>
      </c>
      <c r="F19" s="126">
        <v>121.487</v>
      </c>
      <c r="G19" s="46">
        <v>120</v>
      </c>
      <c r="H19" s="382">
        <v>118.5</v>
      </c>
      <c r="I19" s="382">
        <v>117.4</v>
      </c>
      <c r="J19" s="46">
        <v>116.7</v>
      </c>
      <c r="K19" s="46">
        <v>116.1</v>
      </c>
      <c r="L19" s="46">
        <v>116.1</v>
      </c>
      <c r="M19" s="46">
        <v>116.1</v>
      </c>
      <c r="N19" s="474"/>
    </row>
    <row r="20" spans="1:14" ht="26.25" customHeight="1">
      <c r="A20" s="472"/>
      <c r="B20" s="107" t="s">
        <v>206</v>
      </c>
      <c r="C20" s="108" t="s">
        <v>204</v>
      </c>
      <c r="D20" s="126">
        <v>122.2</v>
      </c>
      <c r="E20" s="126">
        <v>121.487</v>
      </c>
      <c r="F20" s="126">
        <v>120</v>
      </c>
      <c r="G20" s="46">
        <v>118.5</v>
      </c>
      <c r="H20" s="382">
        <v>117.4</v>
      </c>
      <c r="I20" s="382">
        <v>116.7</v>
      </c>
      <c r="J20" s="46">
        <v>116.1</v>
      </c>
      <c r="K20" s="46">
        <v>115.8</v>
      </c>
      <c r="L20" s="46">
        <v>115.8</v>
      </c>
      <c r="M20" s="46">
        <v>115.8</v>
      </c>
      <c r="N20" s="474"/>
    </row>
    <row r="22" spans="6:13" ht="12.75">
      <c r="F22" s="133"/>
      <c r="G22" s="133"/>
      <c r="H22" s="133"/>
      <c r="I22" s="133"/>
      <c r="J22" s="133"/>
      <c r="K22" s="133"/>
      <c r="L22" s="133"/>
      <c r="M22" s="133"/>
    </row>
    <row r="23" spans="6:13" ht="12.75">
      <c r="F23" s="133"/>
      <c r="G23" s="133"/>
      <c r="H23" s="133"/>
      <c r="I23" s="133"/>
      <c r="J23" s="133"/>
      <c r="K23" s="133"/>
      <c r="L23" s="133"/>
      <c r="M23" s="133"/>
    </row>
    <row r="24" spans="6:13" ht="12.75">
      <c r="F24" s="133"/>
      <c r="G24" s="133"/>
      <c r="H24" s="133"/>
      <c r="I24" s="133"/>
      <c r="J24" s="133"/>
      <c r="K24" s="133"/>
      <c r="L24" s="133"/>
      <c r="M24" s="133"/>
    </row>
    <row r="25" ht="12.75">
      <c r="N25" s="94" t="s">
        <v>207</v>
      </c>
    </row>
  </sheetData>
  <sheetProtection selectLockedCells="1" selectUnlockedCells="1"/>
  <mergeCells count="8">
    <mergeCell ref="A18:A20"/>
    <mergeCell ref="N18:N20"/>
    <mergeCell ref="A1:N1"/>
    <mergeCell ref="A4:A7"/>
    <mergeCell ref="A8:A12"/>
    <mergeCell ref="A13:A14"/>
    <mergeCell ref="A15:A16"/>
    <mergeCell ref="D17:F17"/>
  </mergeCells>
  <printOptions horizontalCentered="1"/>
  <pageMargins left="0.19652777777777777" right="0.19652777777777777" top="0.27569444444444446" bottom="0.35416666666666663" header="0.15763888888888888" footer="0.19652777777777777"/>
  <pageSetup fitToHeight="4" fitToWidth="1" horizontalDpi="300" verticalDpi="300" orientation="landscape" paperSize="9" r:id="rId1"/>
  <headerFooter alignWithMargins="0">
    <oddHeader>&amp;L&amp;14&amp;E&amp;F: &amp;A</oddHeader>
    <oddFooter>&amp;L&amp;8&amp;D;&amp;T&amp;R&amp;8&amp;P - &amp;N</oddFooter>
  </headerFooter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6"/>
  <sheetViews>
    <sheetView zoomScale="120" zoomScaleNormal="120" zoomScaleSheetLayoutView="50" zoomScalePageLayoutView="0" workbookViewId="0" topLeftCell="A1">
      <pane xSplit="1" ySplit="3" topLeftCell="I27" activePane="bottomRight" state="frozen"/>
      <selection pane="topLeft" activeCell="A1" sqref="A1"/>
      <selection pane="topRight" activeCell="B1" sqref="B1"/>
      <selection pane="bottomLeft" activeCell="A37" sqref="A37"/>
      <selection pane="bottomRight" activeCell="L30" sqref="L30"/>
    </sheetView>
  </sheetViews>
  <sheetFormatPr defaultColWidth="9.33203125" defaultRowHeight="12.75"/>
  <cols>
    <col min="1" max="1" width="4.83203125" style="134" customWidth="1"/>
    <col min="2" max="2" width="43.16015625" style="135" customWidth="1"/>
    <col min="3" max="3" width="12.83203125" style="134" customWidth="1"/>
    <col min="4" max="4" width="9.33203125" style="134" hidden="1" customWidth="1"/>
    <col min="5" max="5" width="11.83203125" style="134" hidden="1" customWidth="1"/>
    <col min="6" max="6" width="11.16015625" style="134" hidden="1" customWidth="1"/>
    <col min="7" max="7" width="11.83203125" style="134" hidden="1" customWidth="1"/>
    <col min="8" max="8" width="12.16015625" style="134" hidden="1" customWidth="1"/>
    <col min="9" max="10" width="12.5" style="134" customWidth="1"/>
    <col min="11" max="11" width="12.16015625" style="134" customWidth="1"/>
    <col min="12" max="12" width="10" style="134" customWidth="1"/>
    <col min="13" max="13" width="12.16015625" style="134" customWidth="1"/>
    <col min="14" max="14" width="67.16015625" style="135" customWidth="1"/>
    <col min="15" max="15" width="0" style="135" hidden="1" customWidth="1"/>
    <col min="16" max="16" width="27" style="134" customWidth="1"/>
    <col min="17" max="16384" width="9.33203125" style="136" customWidth="1"/>
  </cols>
  <sheetData>
    <row r="1" spans="1:15" ht="15" customHeight="1">
      <c r="A1" s="488" t="s">
        <v>175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</row>
    <row r="2" spans="1:15" ht="12.75">
      <c r="A2" s="137"/>
      <c r="B2" s="138" t="s">
        <v>176</v>
      </c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7"/>
      <c r="O2" s="137"/>
    </row>
    <row r="3" spans="1:15" ht="39.75" customHeight="1">
      <c r="A3" s="141" t="s">
        <v>80</v>
      </c>
      <c r="B3" s="141" t="s">
        <v>177</v>
      </c>
      <c r="C3" s="141" t="s">
        <v>178</v>
      </c>
      <c r="D3" s="141">
        <f>'Свод новый'!D5</f>
        <v>2010</v>
      </c>
      <c r="E3" s="141">
        <f>'Свод новый'!E5</f>
        <v>2011</v>
      </c>
      <c r="F3" s="141">
        <v>2012</v>
      </c>
      <c r="G3" s="141" t="e">
        <f>'Свод новый'!#REF!</f>
        <v>#REF!</v>
      </c>
      <c r="H3" s="141">
        <f>'Свод новый'!H4</f>
        <v>2014</v>
      </c>
      <c r="I3" s="141">
        <f>'Свод новый'!I4</f>
        <v>2015</v>
      </c>
      <c r="J3" s="141">
        <f>'Свод новый'!J4</f>
        <v>2016</v>
      </c>
      <c r="K3" s="141">
        <f>'Свод новый'!K5</f>
        <v>2017</v>
      </c>
      <c r="L3" s="141">
        <f>'Свод новый'!L5</f>
        <v>2018</v>
      </c>
      <c r="M3" s="141">
        <f>'Свод новый'!M5</f>
        <v>2019</v>
      </c>
      <c r="N3" s="141" t="s">
        <v>85</v>
      </c>
      <c r="O3" s="141" t="s">
        <v>179</v>
      </c>
    </row>
    <row r="4" spans="1:15" ht="35.25" customHeight="1">
      <c r="A4" s="113">
        <v>8</v>
      </c>
      <c r="B4" s="142" t="s">
        <v>197</v>
      </c>
      <c r="C4" s="113" t="s">
        <v>199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106"/>
      <c r="O4" s="106"/>
    </row>
    <row r="5" spans="1:15" ht="51" customHeight="1">
      <c r="A5" s="143"/>
      <c r="B5" s="144" t="s">
        <v>208</v>
      </c>
      <c r="C5" s="145" t="s">
        <v>199</v>
      </c>
      <c r="D5" s="105">
        <f>Финансы!D5</f>
        <v>6122.016331658291</v>
      </c>
      <c r="E5" s="105">
        <f>Финансы!E5</f>
        <v>7032.893212879315</v>
      </c>
      <c r="F5" s="105">
        <f>Финансы!F5</f>
        <v>8997.931442080377</v>
      </c>
      <c r="G5" s="105">
        <f>Финансы!G5</f>
        <v>12540.497188139057</v>
      </c>
      <c r="H5" s="105">
        <f>Финансы!H5</f>
        <v>14161.4</v>
      </c>
      <c r="I5" s="105">
        <f>Финансы!I5</f>
        <v>16046.2</v>
      </c>
      <c r="J5" s="105">
        <f>Финансы!L5</f>
        <v>18490</v>
      </c>
      <c r="K5" s="105">
        <f>Финансы!K5</f>
        <v>18490</v>
      </c>
      <c r="L5" s="105">
        <f>Финансы!L5</f>
        <v>18490</v>
      </c>
      <c r="M5" s="105">
        <f>Финансы!M5</f>
        <v>18490</v>
      </c>
      <c r="N5" s="419" t="str">
        <f>Финансы!N5</f>
        <v>Заработная плата работников муниципальных дошкольных образовательных учреждений в 2016 году составила 18479,8 руб. и увеличилась по отношению к уровню прошлого года на 15,2%</v>
      </c>
      <c r="O5" s="108" t="s">
        <v>209</v>
      </c>
    </row>
    <row r="6" spans="1:15" ht="52.5" customHeight="1">
      <c r="A6" s="143"/>
      <c r="B6" s="144" t="s">
        <v>210</v>
      </c>
      <c r="C6" s="145" t="s">
        <v>199</v>
      </c>
      <c r="D6" s="105">
        <f>Финансы!D8</f>
        <v>9420.533333333333</v>
      </c>
      <c r="E6" s="105">
        <f>Финансы!E8</f>
        <v>11089.759365600217</v>
      </c>
      <c r="F6" s="105">
        <f>Финансы!F8</f>
        <v>15241.435562805875</v>
      </c>
      <c r="G6" s="105">
        <f>Финансы!G8</f>
        <v>19303.30025884383</v>
      </c>
      <c r="H6" s="105">
        <f>Финансы!H8</f>
        <v>21561.4</v>
      </c>
      <c r="I6" s="105">
        <f>Финансы!I8</f>
        <v>22948</v>
      </c>
      <c r="J6" s="105">
        <f>Финансы!L8</f>
        <v>25643</v>
      </c>
      <c r="K6" s="105">
        <f>Финансы!K8</f>
        <v>25643</v>
      </c>
      <c r="L6" s="105">
        <f>Финансы!L8</f>
        <v>25643</v>
      </c>
      <c r="M6" s="105">
        <f>Финансы!M8</f>
        <v>25643</v>
      </c>
      <c r="N6" s="419" t="str">
        <f>Финансы!N8</f>
        <v>Заработная плата работников муниципальных общеобразовательных учреждений в 2016 году составила 256667,7 руб. и увеличилась по отношению к уровню прошлого года на 11,9%</v>
      </c>
      <c r="O6" s="46" t="s">
        <v>209</v>
      </c>
    </row>
    <row r="7" spans="1:15" ht="38.25" customHeight="1">
      <c r="A7" s="143"/>
      <c r="B7" s="144" t="s">
        <v>211</v>
      </c>
      <c r="C7" s="489" t="s">
        <v>199</v>
      </c>
      <c r="D7" s="105">
        <f aca="true" t="shared" si="0" ref="D7:I7">D8/D9/12*1000</f>
        <v>9620.92644320298</v>
      </c>
      <c r="E7" s="105">
        <f t="shared" si="0"/>
        <v>12834.654178674351</v>
      </c>
      <c r="F7" s="105">
        <f t="shared" si="0"/>
        <v>17386.62215628091</v>
      </c>
      <c r="G7" s="105">
        <f t="shared" si="0"/>
        <v>21915.286624203818</v>
      </c>
      <c r="H7" s="105">
        <f t="shared" si="0"/>
        <v>24284.63855421687</v>
      </c>
      <c r="I7" s="105">
        <f t="shared" si="0"/>
        <v>25105.798714144414</v>
      </c>
      <c r="J7" s="105">
        <v>27334.5</v>
      </c>
      <c r="K7" s="105">
        <v>27334.5</v>
      </c>
      <c r="L7" s="105">
        <v>27334.5</v>
      </c>
      <c r="M7" s="105">
        <v>27334.5</v>
      </c>
      <c r="N7" s="366" t="s">
        <v>373</v>
      </c>
      <c r="O7" s="46" t="s">
        <v>209</v>
      </c>
    </row>
    <row r="8" spans="1:15" ht="25.5">
      <c r="A8" s="143"/>
      <c r="B8" s="69" t="s">
        <v>212</v>
      </c>
      <c r="C8" s="489"/>
      <c r="D8" s="109">
        <v>82663</v>
      </c>
      <c r="E8" s="146">
        <v>106887</v>
      </c>
      <c r="F8" s="46">
        <v>140623</v>
      </c>
      <c r="G8" s="46">
        <v>165153.6</v>
      </c>
      <c r="H8" s="46">
        <v>193500</v>
      </c>
      <c r="I8" s="46">
        <v>203055.7</v>
      </c>
      <c r="J8" s="45">
        <v>200022.6</v>
      </c>
      <c r="K8" s="45">
        <v>200022.6</v>
      </c>
      <c r="L8" s="45">
        <v>200022.6</v>
      </c>
      <c r="M8" s="45">
        <v>200022.6</v>
      </c>
      <c r="N8" s="147"/>
      <c r="O8" s="46"/>
    </row>
    <row r="9" spans="1:15" ht="25.5">
      <c r="A9" s="143"/>
      <c r="B9" s="69" t="s">
        <v>213</v>
      </c>
      <c r="C9" s="489"/>
      <c r="D9" s="109">
        <v>716</v>
      </c>
      <c r="E9" s="148">
        <v>694</v>
      </c>
      <c r="F9" s="109">
        <v>674</v>
      </c>
      <c r="G9" s="109">
        <v>628</v>
      </c>
      <c r="H9" s="109">
        <v>664</v>
      </c>
      <c r="I9" s="109">
        <v>674</v>
      </c>
      <c r="J9" s="149">
        <v>610</v>
      </c>
      <c r="K9" s="149">
        <v>610</v>
      </c>
      <c r="L9" s="149">
        <v>610</v>
      </c>
      <c r="M9" s="149">
        <v>610</v>
      </c>
      <c r="N9" s="147"/>
      <c r="O9" s="46"/>
    </row>
    <row r="10" spans="1:15" ht="16.5" customHeight="1">
      <c r="A10" s="150"/>
      <c r="B10" s="151" t="s">
        <v>214</v>
      </c>
      <c r="C10" s="150"/>
      <c r="D10" s="152"/>
      <c r="E10" s="152"/>
      <c r="F10" s="152"/>
      <c r="G10" s="152"/>
      <c r="H10" s="152"/>
      <c r="I10" s="153"/>
      <c r="J10" s="153"/>
      <c r="K10" s="153"/>
      <c r="L10" s="153"/>
      <c r="M10" s="153"/>
      <c r="N10" s="154"/>
      <c r="O10" s="155"/>
    </row>
    <row r="11" spans="1:15" ht="78.75" customHeight="1">
      <c r="A11" s="482">
        <v>9</v>
      </c>
      <c r="B11" s="156" t="s">
        <v>215</v>
      </c>
      <c r="C11" s="104" t="s">
        <v>187</v>
      </c>
      <c r="D11" s="105">
        <f>D13/D12*100</f>
        <v>72.48627660998795</v>
      </c>
      <c r="E11" s="105">
        <f>E13/E12*100</f>
        <v>76.64386430266647</v>
      </c>
      <c r="F11" s="105">
        <f>F13/F12*100</f>
        <v>80.56241426611797</v>
      </c>
      <c r="G11" s="105">
        <f>G13/G12*100</f>
        <v>83.22359396433471</v>
      </c>
      <c r="H11" s="105">
        <v>82.3</v>
      </c>
      <c r="I11" s="105">
        <v>82.9</v>
      </c>
      <c r="J11" s="105">
        <f>J13/J12*100</f>
        <v>87.65756302521008</v>
      </c>
      <c r="K11" s="105">
        <v>83.1</v>
      </c>
      <c r="L11" s="105">
        <v>83.4</v>
      </c>
      <c r="M11" s="105">
        <v>83.6</v>
      </c>
      <c r="N11" s="490" t="s">
        <v>374</v>
      </c>
      <c r="O11" s="157"/>
    </row>
    <row r="12" spans="1:15" ht="27" customHeight="1">
      <c r="A12" s="482"/>
      <c r="B12" s="106" t="s">
        <v>216</v>
      </c>
      <c r="C12" s="158" t="s">
        <v>189</v>
      </c>
      <c r="D12" s="109">
        <v>7469</v>
      </c>
      <c r="E12" s="109">
        <v>7163</v>
      </c>
      <c r="F12" s="109">
        <v>7290</v>
      </c>
      <c r="G12" s="109">
        <v>7290</v>
      </c>
      <c r="H12" s="109">
        <v>7606</v>
      </c>
      <c r="I12" s="109">
        <v>7606</v>
      </c>
      <c r="J12" s="109">
        <v>7616</v>
      </c>
      <c r="K12" s="109">
        <v>7621</v>
      </c>
      <c r="L12" s="109">
        <v>7626</v>
      </c>
      <c r="M12" s="109">
        <v>7630</v>
      </c>
      <c r="N12" s="491"/>
      <c r="O12" s="157"/>
    </row>
    <row r="13" spans="1:15" ht="61.5" customHeight="1">
      <c r="A13" s="482"/>
      <c r="B13" s="106" t="s">
        <v>217</v>
      </c>
      <c r="C13" s="158" t="s">
        <v>189</v>
      </c>
      <c r="D13" s="109">
        <v>5414</v>
      </c>
      <c r="E13" s="109">
        <v>5490</v>
      </c>
      <c r="F13" s="109">
        <v>5873</v>
      </c>
      <c r="G13" s="109">
        <v>6067</v>
      </c>
      <c r="H13" s="109">
        <v>6603</v>
      </c>
      <c r="I13" s="109">
        <v>6620</v>
      </c>
      <c r="J13" s="109">
        <v>6676</v>
      </c>
      <c r="K13" s="109">
        <v>6676</v>
      </c>
      <c r="L13" s="109">
        <v>6676</v>
      </c>
      <c r="M13" s="109">
        <v>6676</v>
      </c>
      <c r="N13" s="491"/>
      <c r="O13" s="157"/>
    </row>
    <row r="14" spans="1:15" ht="72.75" customHeight="1">
      <c r="A14" s="482">
        <v>10</v>
      </c>
      <c r="B14" s="156" t="s">
        <v>218</v>
      </c>
      <c r="C14" s="104" t="s">
        <v>187</v>
      </c>
      <c r="D14" s="159">
        <f aca="true" t="shared" si="1" ref="D14:M14">D16/D15*100</f>
        <v>28.07604766367653</v>
      </c>
      <c r="E14" s="159">
        <f t="shared" si="1"/>
        <v>30.531900041881894</v>
      </c>
      <c r="F14" s="159">
        <f t="shared" si="1"/>
        <v>30.043277956163617</v>
      </c>
      <c r="G14" s="159">
        <f t="shared" si="1"/>
        <v>28.31275720164609</v>
      </c>
      <c r="H14" s="159">
        <f t="shared" si="1"/>
        <v>24.980278727320538</v>
      </c>
      <c r="I14" s="426">
        <f t="shared" si="1"/>
        <v>24.71732842492769</v>
      </c>
      <c r="J14" s="426">
        <f t="shared" si="1"/>
        <v>30.685399159663866</v>
      </c>
      <c r="K14" s="426">
        <f t="shared" si="1"/>
        <v>30.685399159663866</v>
      </c>
      <c r="L14" s="426">
        <f t="shared" si="1"/>
        <v>30.685399159663866</v>
      </c>
      <c r="M14" s="426">
        <f t="shared" si="1"/>
        <v>30.685399159663866</v>
      </c>
      <c r="N14" s="474" t="s">
        <v>375</v>
      </c>
      <c r="O14" s="157"/>
    </row>
    <row r="15" spans="1:15" ht="27.75" customHeight="1">
      <c r="A15" s="482"/>
      <c r="B15" s="69" t="s">
        <v>219</v>
      </c>
      <c r="C15" s="108" t="s">
        <v>189</v>
      </c>
      <c r="D15" s="109">
        <v>7469</v>
      </c>
      <c r="E15" s="109">
        <v>7163</v>
      </c>
      <c r="F15" s="109">
        <v>7163</v>
      </c>
      <c r="G15" s="109">
        <f>G12</f>
        <v>7290</v>
      </c>
      <c r="H15" s="109">
        <f>H12</f>
        <v>7606</v>
      </c>
      <c r="I15" s="427">
        <f>I12</f>
        <v>7606</v>
      </c>
      <c r="J15" s="427">
        <v>7616</v>
      </c>
      <c r="K15" s="427">
        <v>7616</v>
      </c>
      <c r="L15" s="427">
        <v>7616</v>
      </c>
      <c r="M15" s="427">
        <v>7616</v>
      </c>
      <c r="N15" s="474"/>
      <c r="O15" s="157"/>
    </row>
    <row r="16" spans="1:15" ht="53.25" customHeight="1">
      <c r="A16" s="482"/>
      <c r="B16" s="69" t="s">
        <v>220</v>
      </c>
      <c r="C16" s="108" t="s">
        <v>189</v>
      </c>
      <c r="D16" s="109">
        <v>2097</v>
      </c>
      <c r="E16" s="109">
        <v>2187</v>
      </c>
      <c r="F16" s="109">
        <v>2152</v>
      </c>
      <c r="G16" s="109">
        <v>2064</v>
      </c>
      <c r="H16" s="109">
        <v>1900</v>
      </c>
      <c r="I16" s="427">
        <v>1880</v>
      </c>
      <c r="J16" s="427">
        <v>2337</v>
      </c>
      <c r="K16" s="427">
        <v>2337</v>
      </c>
      <c r="L16" s="427">
        <v>2337</v>
      </c>
      <c r="M16" s="427">
        <v>2337</v>
      </c>
      <c r="N16" s="474"/>
      <c r="O16" s="157"/>
    </row>
    <row r="17" spans="1:15" ht="91.5" customHeight="1">
      <c r="A17" s="482">
        <v>11</v>
      </c>
      <c r="B17" s="160" t="s">
        <v>221</v>
      </c>
      <c r="C17" s="104" t="s">
        <v>187</v>
      </c>
      <c r="D17" s="161">
        <f aca="true" t="shared" si="2" ref="D17:M17">D19/D18*100</f>
        <v>3.225806451612903</v>
      </c>
      <c r="E17" s="162">
        <f t="shared" si="2"/>
        <v>0</v>
      </c>
      <c r="F17" s="162">
        <f t="shared" si="2"/>
        <v>0</v>
      </c>
      <c r="G17" s="162">
        <f t="shared" si="2"/>
        <v>0</v>
      </c>
      <c r="H17" s="162">
        <f t="shared" si="2"/>
        <v>0</v>
      </c>
      <c r="I17" s="161">
        <f t="shared" si="2"/>
        <v>0</v>
      </c>
      <c r="J17" s="161">
        <f t="shared" si="2"/>
        <v>6.0606060606060606</v>
      </c>
      <c r="K17" s="161">
        <f t="shared" si="2"/>
        <v>6.0606060606060606</v>
      </c>
      <c r="L17" s="161">
        <f t="shared" si="2"/>
        <v>2.941176470588235</v>
      </c>
      <c r="M17" s="161">
        <f t="shared" si="2"/>
        <v>0</v>
      </c>
      <c r="N17" s="473" t="s">
        <v>376</v>
      </c>
      <c r="O17" s="157"/>
    </row>
    <row r="18" spans="1:15" ht="35.25" customHeight="1">
      <c r="A18" s="482"/>
      <c r="B18" s="83" t="s">
        <v>222</v>
      </c>
      <c r="C18" s="158" t="s">
        <v>183</v>
      </c>
      <c r="D18" s="149">
        <v>31</v>
      </c>
      <c r="E18" s="149">
        <v>31</v>
      </c>
      <c r="F18" s="149">
        <v>31</v>
      </c>
      <c r="G18" s="149">
        <v>33</v>
      </c>
      <c r="H18" s="149">
        <v>33</v>
      </c>
      <c r="I18" s="149">
        <v>33</v>
      </c>
      <c r="J18" s="149">
        <v>33</v>
      </c>
      <c r="K18" s="149">
        <v>33</v>
      </c>
      <c r="L18" s="149">
        <v>34</v>
      </c>
      <c r="M18" s="149">
        <v>34</v>
      </c>
      <c r="N18" s="474"/>
      <c r="O18" s="157"/>
    </row>
    <row r="19" spans="1:15" ht="64.5" customHeight="1">
      <c r="A19" s="482"/>
      <c r="B19" s="83" t="s">
        <v>223</v>
      </c>
      <c r="C19" s="158" t="s">
        <v>183</v>
      </c>
      <c r="D19" s="149">
        <v>1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2</v>
      </c>
      <c r="K19" s="149">
        <v>2</v>
      </c>
      <c r="L19" s="149">
        <v>1</v>
      </c>
      <c r="M19" s="149">
        <v>0</v>
      </c>
      <c r="N19" s="474"/>
      <c r="O19" s="157"/>
    </row>
    <row r="20" spans="1:16" s="170" customFormat="1" ht="15.75" customHeight="1">
      <c r="A20" s="164"/>
      <c r="B20" s="151" t="s">
        <v>224</v>
      </c>
      <c r="C20" s="164"/>
      <c r="D20" s="165"/>
      <c r="E20" s="165"/>
      <c r="F20" s="165"/>
      <c r="G20" s="165"/>
      <c r="H20" s="165"/>
      <c r="I20" s="166"/>
      <c r="J20" s="166"/>
      <c r="K20" s="166"/>
      <c r="L20" s="166"/>
      <c r="M20" s="166"/>
      <c r="N20" s="167"/>
      <c r="O20" s="168"/>
      <c r="P20" s="169"/>
    </row>
    <row r="21" spans="1:15" ht="104.25" customHeight="1">
      <c r="A21" s="481">
        <v>12</v>
      </c>
      <c r="B21" s="156" t="s">
        <v>225</v>
      </c>
      <c r="C21" s="104" t="s">
        <v>187</v>
      </c>
      <c r="D21" s="172">
        <f aca="true" t="shared" si="3" ref="D21:M21">D23/D22*100</f>
        <v>99.11373707533235</v>
      </c>
      <c r="E21" s="172">
        <f t="shared" si="3"/>
        <v>99.11373707533235</v>
      </c>
      <c r="F21" s="172">
        <f t="shared" si="3"/>
        <v>99.81024667931689</v>
      </c>
      <c r="G21" s="172">
        <f t="shared" si="3"/>
        <v>100</v>
      </c>
      <c r="H21" s="172">
        <f t="shared" si="3"/>
        <v>99.81343283582089</v>
      </c>
      <c r="I21" s="172">
        <f t="shared" si="3"/>
        <v>99.65277777777779</v>
      </c>
      <c r="J21" s="172">
        <f t="shared" si="3"/>
        <v>99.80544747081711</v>
      </c>
      <c r="K21" s="172">
        <f t="shared" si="3"/>
        <v>100</v>
      </c>
      <c r="L21" s="172">
        <f t="shared" si="3"/>
        <v>100</v>
      </c>
      <c r="M21" s="172">
        <f t="shared" si="3"/>
        <v>100</v>
      </c>
      <c r="N21" s="486" t="s">
        <v>386</v>
      </c>
      <c r="O21" s="173"/>
    </row>
    <row r="22" spans="1:15" ht="67.5" customHeight="1">
      <c r="A22" s="481"/>
      <c r="B22" s="69" t="s">
        <v>226</v>
      </c>
      <c r="C22" s="171" t="s">
        <v>189</v>
      </c>
      <c r="D22" s="174">
        <v>677</v>
      </c>
      <c r="E22" s="174">
        <v>677</v>
      </c>
      <c r="F22" s="174">
        <v>527</v>
      </c>
      <c r="G22" s="174">
        <v>446</v>
      </c>
      <c r="H22" s="174">
        <v>536</v>
      </c>
      <c r="I22" s="174">
        <v>576</v>
      </c>
      <c r="J22" s="174">
        <v>514</v>
      </c>
      <c r="K22" s="174">
        <v>597</v>
      </c>
      <c r="L22" s="174">
        <v>597</v>
      </c>
      <c r="M22" s="174">
        <v>600</v>
      </c>
      <c r="N22" s="487"/>
      <c r="O22" s="173"/>
    </row>
    <row r="23" spans="1:15" ht="57" customHeight="1">
      <c r="A23" s="481"/>
      <c r="B23" s="69" t="s">
        <v>227</v>
      </c>
      <c r="C23" s="171" t="s">
        <v>189</v>
      </c>
      <c r="D23" s="174">
        <v>671</v>
      </c>
      <c r="E23" s="174">
        <v>671</v>
      </c>
      <c r="F23" s="174">
        <v>526</v>
      </c>
      <c r="G23" s="174">
        <v>446</v>
      </c>
      <c r="H23" s="174">
        <v>535</v>
      </c>
      <c r="I23" s="174">
        <v>574</v>
      </c>
      <c r="J23" s="174">
        <v>513</v>
      </c>
      <c r="K23" s="174">
        <v>597</v>
      </c>
      <c r="L23" s="174">
        <v>597</v>
      </c>
      <c r="M23" s="174">
        <v>600</v>
      </c>
      <c r="N23" s="487"/>
      <c r="O23" s="173"/>
    </row>
    <row r="24" spans="1:15" ht="78" customHeight="1">
      <c r="A24" s="481">
        <v>13</v>
      </c>
      <c r="B24" s="156" t="s">
        <v>228</v>
      </c>
      <c r="C24" s="104" t="s">
        <v>187</v>
      </c>
      <c r="D24" s="172">
        <f aca="true" t="shared" si="4" ref="D24:M24">D26/D25*100</f>
        <v>0.7564296520423601</v>
      </c>
      <c r="E24" s="172">
        <f t="shared" si="4"/>
        <v>0.5405405405405406</v>
      </c>
      <c r="F24" s="172">
        <f t="shared" si="4"/>
        <v>0.18832391713747645</v>
      </c>
      <c r="G24" s="172">
        <f t="shared" si="4"/>
        <v>0</v>
      </c>
      <c r="H24" s="172">
        <f t="shared" si="4"/>
        <v>0.18656716417910446</v>
      </c>
      <c r="I24" s="172">
        <f t="shared" si="4"/>
        <v>0.3472222222222222</v>
      </c>
      <c r="J24" s="172">
        <f t="shared" si="4"/>
        <v>0.19455252918287938</v>
      </c>
      <c r="K24" s="172">
        <f t="shared" si="4"/>
        <v>0</v>
      </c>
      <c r="L24" s="172">
        <f t="shared" si="4"/>
        <v>0</v>
      </c>
      <c r="M24" s="172">
        <f t="shared" si="4"/>
        <v>0</v>
      </c>
      <c r="N24" s="487"/>
      <c r="O24" s="173"/>
    </row>
    <row r="25" spans="1:15" ht="45.75" customHeight="1">
      <c r="A25" s="481"/>
      <c r="B25" s="69" t="s">
        <v>229</v>
      </c>
      <c r="C25" s="171" t="s">
        <v>189</v>
      </c>
      <c r="D25" s="174">
        <v>661</v>
      </c>
      <c r="E25" s="174">
        <v>555</v>
      </c>
      <c r="F25" s="174">
        <v>531</v>
      </c>
      <c r="G25" s="174">
        <v>450</v>
      </c>
      <c r="H25" s="174">
        <v>536</v>
      </c>
      <c r="I25" s="174">
        <v>576</v>
      </c>
      <c r="J25" s="174">
        <v>514</v>
      </c>
      <c r="K25" s="174">
        <v>597</v>
      </c>
      <c r="L25" s="174">
        <v>597</v>
      </c>
      <c r="M25" s="174">
        <v>600</v>
      </c>
      <c r="N25" s="487"/>
      <c r="O25" s="173"/>
    </row>
    <row r="26" spans="1:15" ht="57" customHeight="1">
      <c r="A26" s="481"/>
      <c r="B26" s="69" t="s">
        <v>230</v>
      </c>
      <c r="C26" s="171" t="s">
        <v>189</v>
      </c>
      <c r="D26" s="174">
        <v>5</v>
      </c>
      <c r="E26" s="174">
        <v>3</v>
      </c>
      <c r="F26" s="174">
        <v>1</v>
      </c>
      <c r="G26" s="174">
        <v>0</v>
      </c>
      <c r="H26" s="174">
        <v>1</v>
      </c>
      <c r="I26" s="174">
        <v>2</v>
      </c>
      <c r="J26" s="174">
        <v>1</v>
      </c>
      <c r="K26" s="174">
        <v>0</v>
      </c>
      <c r="L26" s="174">
        <v>0</v>
      </c>
      <c r="M26" s="175">
        <v>0</v>
      </c>
      <c r="N26" s="487"/>
      <c r="O26" s="173"/>
    </row>
    <row r="27" spans="1:15" ht="70.5" customHeight="1">
      <c r="A27" s="481">
        <v>14</v>
      </c>
      <c r="B27" s="117" t="s">
        <v>231</v>
      </c>
      <c r="C27" s="104" t="s">
        <v>187</v>
      </c>
      <c r="D27" s="172">
        <f>D29/D28*100</f>
        <v>82.35294117647058</v>
      </c>
      <c r="E27" s="172">
        <f>E29/E28*100</f>
        <v>88.23529411764706</v>
      </c>
      <c r="F27" s="172">
        <v>94.4</v>
      </c>
      <c r="G27" s="172">
        <f aca="true" t="shared" si="5" ref="G27:M27">G29/G28*100</f>
        <v>94.11764705882352</v>
      </c>
      <c r="H27" s="172">
        <f t="shared" si="5"/>
        <v>100</v>
      </c>
      <c r="I27" s="172">
        <f t="shared" si="5"/>
        <v>100</v>
      </c>
      <c r="J27" s="172">
        <f t="shared" si="5"/>
        <v>92.3076923076923</v>
      </c>
      <c r="K27" s="172">
        <f t="shared" si="5"/>
        <v>100</v>
      </c>
      <c r="L27" s="172">
        <f t="shared" si="5"/>
        <v>100</v>
      </c>
      <c r="M27" s="172">
        <f t="shared" si="5"/>
        <v>100</v>
      </c>
      <c r="N27" s="479"/>
      <c r="O27" s="173"/>
    </row>
    <row r="28" spans="1:15" ht="30.75" customHeight="1">
      <c r="A28" s="481"/>
      <c r="B28" s="69" t="s">
        <v>232</v>
      </c>
      <c r="C28" s="171" t="s">
        <v>183</v>
      </c>
      <c r="D28" s="174">
        <v>17</v>
      </c>
      <c r="E28" s="174">
        <v>17</v>
      </c>
      <c r="F28" s="174">
        <v>17</v>
      </c>
      <c r="G28" s="174">
        <v>17</v>
      </c>
      <c r="H28" s="174">
        <v>14</v>
      </c>
      <c r="I28" s="174">
        <v>13</v>
      </c>
      <c r="J28" s="174">
        <v>13</v>
      </c>
      <c r="K28" s="174">
        <v>13</v>
      </c>
      <c r="L28" s="174">
        <v>13</v>
      </c>
      <c r="M28" s="174">
        <v>13</v>
      </c>
      <c r="N28" s="480"/>
      <c r="O28" s="173"/>
    </row>
    <row r="29" spans="1:15" ht="57" customHeight="1">
      <c r="A29" s="481"/>
      <c r="B29" s="69" t="s">
        <v>233</v>
      </c>
      <c r="C29" s="171" t="s">
        <v>183</v>
      </c>
      <c r="D29" s="174">
        <v>14</v>
      </c>
      <c r="E29" s="174">
        <v>15</v>
      </c>
      <c r="F29" s="174">
        <v>16</v>
      </c>
      <c r="G29" s="174">
        <v>16</v>
      </c>
      <c r="H29" s="174">
        <v>14</v>
      </c>
      <c r="I29" s="174">
        <v>13</v>
      </c>
      <c r="J29" s="174">
        <v>12</v>
      </c>
      <c r="K29" s="174">
        <v>13</v>
      </c>
      <c r="L29" s="174">
        <v>13</v>
      </c>
      <c r="M29" s="174">
        <v>13</v>
      </c>
      <c r="N29" s="480"/>
      <c r="O29" s="173"/>
    </row>
    <row r="30" spans="1:15" ht="77.25" customHeight="1">
      <c r="A30" s="478">
        <v>15</v>
      </c>
      <c r="B30" s="117" t="s">
        <v>234</v>
      </c>
      <c r="C30" s="104" t="s">
        <v>187</v>
      </c>
      <c r="D30" s="172">
        <f aca="true" t="shared" si="6" ref="D30:M30">D31/D28*100</f>
        <v>23.52941176470588</v>
      </c>
      <c r="E30" s="172">
        <f t="shared" si="6"/>
        <v>5.88235294117647</v>
      </c>
      <c r="F30" s="172">
        <f t="shared" si="6"/>
        <v>5.88235294117647</v>
      </c>
      <c r="G30" s="172">
        <f t="shared" si="6"/>
        <v>5.88235294117647</v>
      </c>
      <c r="H30" s="172">
        <f t="shared" si="6"/>
        <v>0</v>
      </c>
      <c r="I30" s="172">
        <f t="shared" si="6"/>
        <v>0</v>
      </c>
      <c r="J30" s="172">
        <f t="shared" si="6"/>
        <v>15.384615384615385</v>
      </c>
      <c r="K30" s="172">
        <f t="shared" si="6"/>
        <v>0</v>
      </c>
      <c r="L30" s="172">
        <f t="shared" si="6"/>
        <v>0</v>
      </c>
      <c r="M30" s="172">
        <f t="shared" si="6"/>
        <v>0</v>
      </c>
      <c r="N30" s="479"/>
      <c r="O30" s="173"/>
    </row>
    <row r="31" spans="1:15" ht="57" customHeight="1">
      <c r="A31" s="478"/>
      <c r="B31" s="69" t="s">
        <v>235</v>
      </c>
      <c r="C31" s="171" t="s">
        <v>183</v>
      </c>
      <c r="D31" s="174">
        <v>4</v>
      </c>
      <c r="E31" s="174">
        <v>1</v>
      </c>
      <c r="F31" s="174">
        <v>1</v>
      </c>
      <c r="G31" s="174">
        <v>1</v>
      </c>
      <c r="H31" s="174">
        <v>0</v>
      </c>
      <c r="I31" s="174">
        <v>0</v>
      </c>
      <c r="J31" s="174">
        <v>2</v>
      </c>
      <c r="K31" s="174">
        <v>0</v>
      </c>
      <c r="L31" s="174">
        <v>0</v>
      </c>
      <c r="M31" s="175">
        <v>0</v>
      </c>
      <c r="N31" s="480"/>
      <c r="O31" s="173"/>
    </row>
    <row r="32" spans="1:15" ht="57" customHeight="1">
      <c r="A32" s="481">
        <v>16</v>
      </c>
      <c r="B32" s="117" t="s">
        <v>236</v>
      </c>
      <c r="C32" s="104" t="s">
        <v>187</v>
      </c>
      <c r="D32" s="172">
        <f aca="true" t="shared" si="7" ref="D32:M32">D34/D33*100</f>
        <v>85.09369676320273</v>
      </c>
      <c r="E32" s="172">
        <f t="shared" si="7"/>
        <v>84.15062761506276</v>
      </c>
      <c r="F32" s="172">
        <f t="shared" si="7"/>
        <v>84.28754813863928</v>
      </c>
      <c r="G32" s="172">
        <f t="shared" si="7"/>
        <v>84.94651262302096</v>
      </c>
      <c r="H32" s="172">
        <f t="shared" si="7"/>
        <v>85.22668505430099</v>
      </c>
      <c r="I32" s="397">
        <f t="shared" si="7"/>
        <v>83.81430363864492</v>
      </c>
      <c r="J32" s="397">
        <f t="shared" si="7"/>
        <v>83.77909856364538</v>
      </c>
      <c r="K32" s="397">
        <f t="shared" si="7"/>
        <v>83.84577441631042</v>
      </c>
      <c r="L32" s="397">
        <f t="shared" si="7"/>
        <v>83.83003111183888</v>
      </c>
      <c r="M32" s="397">
        <f t="shared" si="7"/>
        <v>83.81067961165049</v>
      </c>
      <c r="N32" s="479" t="s">
        <v>387</v>
      </c>
      <c r="O32" s="173"/>
    </row>
    <row r="33" spans="1:15" ht="42" customHeight="1">
      <c r="A33" s="481"/>
      <c r="B33" s="69" t="s">
        <v>237</v>
      </c>
      <c r="C33" s="171" t="s">
        <v>189</v>
      </c>
      <c r="D33" s="174">
        <v>11740</v>
      </c>
      <c r="E33" s="174">
        <v>11950</v>
      </c>
      <c r="F33" s="174">
        <v>11685</v>
      </c>
      <c r="G33" s="174">
        <v>11685</v>
      </c>
      <c r="H33" s="174">
        <v>11602</v>
      </c>
      <c r="I33" s="398">
        <v>11955</v>
      </c>
      <c r="J33" s="398">
        <v>12114</v>
      </c>
      <c r="K33" s="174">
        <v>12164</v>
      </c>
      <c r="L33" s="174">
        <v>12214</v>
      </c>
      <c r="M33" s="174">
        <v>12360</v>
      </c>
      <c r="N33" s="480"/>
      <c r="O33" s="173"/>
    </row>
    <row r="34" spans="1:15" ht="28.5" customHeight="1">
      <c r="A34" s="481"/>
      <c r="B34" s="69" t="s">
        <v>238</v>
      </c>
      <c r="C34" s="171" t="s">
        <v>189</v>
      </c>
      <c r="D34" s="174">
        <v>9990</v>
      </c>
      <c r="E34" s="174">
        <v>10056</v>
      </c>
      <c r="F34" s="174">
        <v>9849</v>
      </c>
      <c r="G34" s="174">
        <v>9926</v>
      </c>
      <c r="H34" s="174">
        <v>9888</v>
      </c>
      <c r="I34" s="398">
        <v>10020</v>
      </c>
      <c r="J34" s="398">
        <v>10149</v>
      </c>
      <c r="K34" s="174">
        <v>10199</v>
      </c>
      <c r="L34" s="174">
        <v>10239</v>
      </c>
      <c r="M34" s="174">
        <v>10359</v>
      </c>
      <c r="N34" s="480"/>
      <c r="O34" s="173"/>
    </row>
    <row r="35" spans="1:15" ht="80.25" customHeight="1">
      <c r="A35" s="482">
        <v>17</v>
      </c>
      <c r="B35" s="128" t="s">
        <v>239</v>
      </c>
      <c r="C35" s="104" t="s">
        <v>187</v>
      </c>
      <c r="D35" s="159">
        <f aca="true" t="shared" si="8" ref="D35:M35">D36/D33*100</f>
        <v>14.574105621805792</v>
      </c>
      <c r="E35" s="159">
        <f t="shared" si="8"/>
        <v>17.464435146443517</v>
      </c>
      <c r="F35" s="159">
        <f t="shared" si="8"/>
        <v>19.118528027385537</v>
      </c>
      <c r="G35" s="159">
        <f t="shared" si="8"/>
        <v>18.776208814719723</v>
      </c>
      <c r="H35" s="159">
        <f t="shared" si="8"/>
        <v>18.669194966385106</v>
      </c>
      <c r="I35" s="159">
        <f t="shared" si="8"/>
        <v>20.225846925972395</v>
      </c>
      <c r="J35" s="159">
        <f t="shared" si="8"/>
        <v>23.74112596995212</v>
      </c>
      <c r="K35" s="159">
        <f t="shared" si="8"/>
        <v>22.19664584018415</v>
      </c>
      <c r="L35" s="159">
        <f t="shared" si="8"/>
        <v>22.92451285410185</v>
      </c>
      <c r="M35" s="159">
        <f t="shared" si="8"/>
        <v>23.058252427184467</v>
      </c>
      <c r="N35" s="484" t="s">
        <v>388</v>
      </c>
      <c r="O35" s="106"/>
    </row>
    <row r="36" spans="1:15" ht="48.75" customHeight="1">
      <c r="A36" s="482"/>
      <c r="B36" s="106" t="s">
        <v>240</v>
      </c>
      <c r="C36" s="171" t="s">
        <v>189</v>
      </c>
      <c r="D36" s="109">
        <v>1711</v>
      </c>
      <c r="E36" s="109">
        <v>2087</v>
      </c>
      <c r="F36" s="109">
        <v>2234</v>
      </c>
      <c r="G36" s="109">
        <v>2194</v>
      </c>
      <c r="H36" s="109">
        <v>2166</v>
      </c>
      <c r="I36" s="109">
        <v>2418</v>
      </c>
      <c r="J36" s="109">
        <v>2876</v>
      </c>
      <c r="K36" s="109">
        <v>2700</v>
      </c>
      <c r="L36" s="109">
        <v>2800</v>
      </c>
      <c r="M36" s="149">
        <v>2850</v>
      </c>
      <c r="N36" s="484"/>
      <c r="O36" s="178"/>
    </row>
    <row r="37" spans="1:15" ht="63.75" customHeight="1">
      <c r="A37" s="485">
        <v>18</v>
      </c>
      <c r="B37" s="156" t="s">
        <v>241</v>
      </c>
      <c r="C37" s="104" t="s">
        <v>242</v>
      </c>
      <c r="D37" s="105">
        <f>D38/D33*100</f>
        <v>2245.4173764906304</v>
      </c>
      <c r="E37" s="105">
        <f>E38/E33*100</f>
        <v>2860.142259414226</v>
      </c>
      <c r="F37" s="105">
        <f>Финансы!F17</f>
        <v>3420.5220367993156</v>
      </c>
      <c r="G37" s="105">
        <f>Финансы!G17</f>
        <v>37.552708600770224</v>
      </c>
      <c r="H37" s="105">
        <f>Финансы!G17</f>
        <v>37.552708600770224</v>
      </c>
      <c r="I37" s="105">
        <f>Финансы!I17</f>
        <v>37.182434127979924</v>
      </c>
      <c r="J37" s="105">
        <f>Финансы!J17</f>
        <v>42.124905068515766</v>
      </c>
      <c r="K37" s="105">
        <f>Финансы!K17</f>
        <v>33.17832949687603</v>
      </c>
      <c r="L37" s="105">
        <f>Финансы!L17</f>
        <v>31.174250859669232</v>
      </c>
      <c r="M37" s="105">
        <f>Финансы!M17</f>
        <v>32.85563106796116</v>
      </c>
      <c r="N37" s="473" t="s">
        <v>377</v>
      </c>
      <c r="O37" s="106"/>
    </row>
    <row r="38" spans="1:15" ht="28.5" customHeight="1">
      <c r="A38" s="485"/>
      <c r="B38" s="106" t="s">
        <v>243</v>
      </c>
      <c r="C38" s="108" t="s">
        <v>242</v>
      </c>
      <c r="D38" s="109">
        <f>Финансы!D18</f>
        <v>263612</v>
      </c>
      <c r="E38" s="109">
        <f>Финансы!E18</f>
        <v>341787</v>
      </c>
      <c r="F38" s="109">
        <v>399688</v>
      </c>
      <c r="G38" s="109">
        <v>373114</v>
      </c>
      <c r="H38" s="46">
        <v>385976</v>
      </c>
      <c r="I38" s="46">
        <f>Финансы!I18</f>
        <v>444516</v>
      </c>
      <c r="J38" s="46">
        <f>Финансы!J18</f>
        <v>510301.1</v>
      </c>
      <c r="K38" s="46">
        <f>Финансы!K18</f>
        <v>403581.2</v>
      </c>
      <c r="L38" s="46">
        <f>Финансы!L18</f>
        <v>380762.3</v>
      </c>
      <c r="M38" s="46">
        <f>Финансы!M18</f>
        <v>406095.6</v>
      </c>
      <c r="N38" s="474"/>
      <c r="O38" s="106"/>
    </row>
    <row r="39" spans="1:15" ht="108" customHeight="1">
      <c r="A39" s="482">
        <v>19</v>
      </c>
      <c r="B39" s="156" t="s">
        <v>248</v>
      </c>
      <c r="C39" s="104" t="s">
        <v>187</v>
      </c>
      <c r="D39" s="159">
        <f aca="true" t="shared" si="9" ref="D39:M39">D41/D40*100</f>
        <v>62.55775483429353</v>
      </c>
      <c r="E39" s="159">
        <f t="shared" si="9"/>
        <v>66.2050023375409</v>
      </c>
      <c r="F39" s="159">
        <f t="shared" si="9"/>
        <v>67.00151285930409</v>
      </c>
      <c r="G39" s="159">
        <f t="shared" si="9"/>
        <v>67.67694990678935</v>
      </c>
      <c r="H39" s="159">
        <f t="shared" si="9"/>
        <v>72.45471580262335</v>
      </c>
      <c r="I39" s="159">
        <f t="shared" si="9"/>
        <v>72.80449718925671</v>
      </c>
      <c r="J39" s="159">
        <f t="shared" si="9"/>
        <v>72.75452841973767</v>
      </c>
      <c r="K39" s="159">
        <f t="shared" si="9"/>
        <v>72.9419113054341</v>
      </c>
      <c r="L39" s="159">
        <f t="shared" si="9"/>
        <v>72.9419113054341</v>
      </c>
      <c r="M39" s="159">
        <f t="shared" si="9"/>
        <v>72.9419113054341</v>
      </c>
      <c r="N39" s="380" t="s">
        <v>378</v>
      </c>
      <c r="O39" s="106"/>
    </row>
    <row r="40" spans="1:15" ht="25.5" customHeight="1">
      <c r="A40" s="482"/>
      <c r="B40" s="106" t="s">
        <v>249</v>
      </c>
      <c r="C40" s="108" t="s">
        <v>189</v>
      </c>
      <c r="D40" s="179">
        <v>17531</v>
      </c>
      <c r="E40" s="179">
        <v>17112</v>
      </c>
      <c r="F40" s="179">
        <v>16525</v>
      </c>
      <c r="G40" s="179">
        <v>16629</v>
      </c>
      <c r="H40" s="179">
        <v>16010</v>
      </c>
      <c r="I40" s="179">
        <v>16010</v>
      </c>
      <c r="J40" s="179">
        <v>16010</v>
      </c>
      <c r="K40" s="179">
        <v>16010</v>
      </c>
      <c r="L40" s="180">
        <v>16010</v>
      </c>
      <c r="M40" s="179">
        <v>16010</v>
      </c>
      <c r="N40" s="181"/>
      <c r="O40" s="106"/>
    </row>
    <row r="41" spans="1:15" ht="64.5" customHeight="1">
      <c r="A41" s="482"/>
      <c r="B41" s="106" t="s">
        <v>250</v>
      </c>
      <c r="C41" s="108" t="s">
        <v>189</v>
      </c>
      <c r="D41" s="179">
        <f aca="true" t="shared" si="10" ref="D41:M41">D42+D43+D44</f>
        <v>10967</v>
      </c>
      <c r="E41" s="179">
        <f t="shared" si="10"/>
        <v>11329</v>
      </c>
      <c r="F41" s="179">
        <f t="shared" si="10"/>
        <v>11072</v>
      </c>
      <c r="G41" s="179">
        <f t="shared" si="10"/>
        <v>11254</v>
      </c>
      <c r="H41" s="179">
        <f t="shared" si="10"/>
        <v>11600</v>
      </c>
      <c r="I41" s="179">
        <f t="shared" si="10"/>
        <v>11656</v>
      </c>
      <c r="J41" s="179">
        <f t="shared" si="10"/>
        <v>11648</v>
      </c>
      <c r="K41" s="179">
        <f t="shared" si="10"/>
        <v>11678</v>
      </c>
      <c r="L41" s="179">
        <f t="shared" si="10"/>
        <v>11678</v>
      </c>
      <c r="M41" s="179">
        <f t="shared" si="10"/>
        <v>11678</v>
      </c>
      <c r="N41" s="483"/>
      <c r="O41" s="106" t="s">
        <v>251</v>
      </c>
    </row>
    <row r="42" spans="1:15" ht="15.75" customHeight="1">
      <c r="A42" s="482"/>
      <c r="B42" s="182" t="s">
        <v>252</v>
      </c>
      <c r="C42" s="108" t="s">
        <v>189</v>
      </c>
      <c r="D42" s="183">
        <v>7204</v>
      </c>
      <c r="E42" s="183">
        <v>7090</v>
      </c>
      <c r="F42" s="179">
        <v>6787</v>
      </c>
      <c r="G42" s="179">
        <v>6787</v>
      </c>
      <c r="H42" s="179">
        <v>6940</v>
      </c>
      <c r="I42" s="179">
        <v>6991</v>
      </c>
      <c r="J42" s="179">
        <v>7001</v>
      </c>
      <c r="K42" s="179">
        <v>7001</v>
      </c>
      <c r="L42" s="179">
        <v>7001</v>
      </c>
      <c r="M42" s="179">
        <v>7001</v>
      </c>
      <c r="N42" s="483"/>
      <c r="O42" s="157" t="s">
        <v>253</v>
      </c>
    </row>
    <row r="43" spans="1:15" ht="15" customHeight="1">
      <c r="A43" s="482"/>
      <c r="B43" s="182" t="s">
        <v>31</v>
      </c>
      <c r="C43" s="185" t="s">
        <v>189</v>
      </c>
      <c r="D43" s="183">
        <f>Культ!D7</f>
        <v>1541</v>
      </c>
      <c r="E43" s="183">
        <f>Культ!E7</f>
        <v>1565</v>
      </c>
      <c r="F43" s="183">
        <f>Культ!F7</f>
        <v>1565</v>
      </c>
      <c r="G43" s="183">
        <v>1529</v>
      </c>
      <c r="H43" s="183">
        <f>Культ!H7</f>
        <v>1545</v>
      </c>
      <c r="I43" s="183">
        <f>Культ!I7</f>
        <v>1556</v>
      </c>
      <c r="J43" s="183">
        <v>1577</v>
      </c>
      <c r="K43" s="183">
        <v>1577</v>
      </c>
      <c r="L43" s="183">
        <v>1577</v>
      </c>
      <c r="M43" s="183">
        <v>1577</v>
      </c>
      <c r="N43" s="483"/>
      <c r="O43" s="157" t="s">
        <v>254</v>
      </c>
    </row>
    <row r="44" spans="1:15" ht="12" customHeight="1">
      <c r="A44" s="482"/>
      <c r="B44" s="182" t="s">
        <v>64</v>
      </c>
      <c r="C44" s="185" t="s">
        <v>189</v>
      </c>
      <c r="D44" s="183">
        <f>Спорт!D7</f>
        <v>2222</v>
      </c>
      <c r="E44" s="183">
        <f>Спорт!E7</f>
        <v>2674</v>
      </c>
      <c r="F44" s="183">
        <f>Спорт!F7</f>
        <v>2720</v>
      </c>
      <c r="G44" s="183">
        <f>Спорт!G7</f>
        <v>2938</v>
      </c>
      <c r="H44" s="183">
        <v>3115</v>
      </c>
      <c r="I44" s="183">
        <f>Спорт!I7</f>
        <v>3109</v>
      </c>
      <c r="J44" s="183">
        <v>3070</v>
      </c>
      <c r="K44" s="183">
        <v>3100</v>
      </c>
      <c r="L44" s="183">
        <v>3100</v>
      </c>
      <c r="M44" s="183">
        <v>3100</v>
      </c>
      <c r="N44" s="483"/>
      <c r="O44" s="157" t="s">
        <v>255</v>
      </c>
    </row>
    <row r="46" spans="1:16" s="170" customFormat="1" ht="15.75">
      <c r="A46" s="169"/>
      <c r="B46" s="38"/>
      <c r="C46" s="169"/>
      <c r="D46" s="169"/>
      <c r="E46" s="169"/>
      <c r="F46" s="169"/>
      <c r="G46" s="169"/>
      <c r="H46" s="169"/>
      <c r="I46" s="186"/>
      <c r="J46" s="186"/>
      <c r="K46" s="186"/>
      <c r="L46" s="186"/>
      <c r="M46" s="186"/>
      <c r="N46" s="186"/>
      <c r="O46" s="187"/>
      <c r="P46" s="169"/>
    </row>
  </sheetData>
  <sheetProtection selectLockedCells="1" selectUnlockedCells="1"/>
  <mergeCells count="23">
    <mergeCell ref="A1:O1"/>
    <mergeCell ref="C7:C9"/>
    <mergeCell ref="A11:A13"/>
    <mergeCell ref="N11:N13"/>
    <mergeCell ref="A14:A16"/>
    <mergeCell ref="N14:N16"/>
    <mergeCell ref="A17:A19"/>
    <mergeCell ref="N17:N19"/>
    <mergeCell ref="A21:A23"/>
    <mergeCell ref="N21:N26"/>
    <mergeCell ref="A24:A26"/>
    <mergeCell ref="A27:A29"/>
    <mergeCell ref="N27:N29"/>
    <mergeCell ref="A30:A31"/>
    <mergeCell ref="N30:N31"/>
    <mergeCell ref="A32:A34"/>
    <mergeCell ref="N32:N34"/>
    <mergeCell ref="A39:A44"/>
    <mergeCell ref="N41:N44"/>
    <mergeCell ref="A35:A36"/>
    <mergeCell ref="N35:N36"/>
    <mergeCell ref="A37:A38"/>
    <mergeCell ref="N37:N38"/>
  </mergeCells>
  <printOptions horizontalCentered="1"/>
  <pageMargins left="0.19652777777777777" right="0.19652777777777777" top="0.27569444444444446" bottom="0.35416666666666663" header="0.15763888888888888" footer="0.19652777777777777"/>
  <pageSetup fitToHeight="4" fitToWidth="1" horizontalDpi="300" verticalDpi="300" orientation="landscape" paperSize="9" scale="86" r:id="rId1"/>
  <headerFooter alignWithMargins="0">
    <oddHeader>&amp;L&amp;14&amp;E&amp;F: &amp;A</oddHeader>
    <oddFooter>&amp;L&amp;8&amp;D;&amp;T&amp;R&amp;8&amp;P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4"/>
  <sheetViews>
    <sheetView zoomScale="110" zoomScaleNormal="110" zoomScaleSheetLayoutView="50" zoomScalePageLayoutView="0" workbookViewId="0" topLeftCell="A1">
      <pane xSplit="3" ySplit="3" topLeftCell="I9" activePane="bottomRight" state="frozen"/>
      <selection pane="topLeft" activeCell="A1" sqref="A1"/>
      <selection pane="topRight" activeCell="I1" sqref="I1"/>
      <selection pane="bottomLeft" activeCell="A22" sqref="A22"/>
      <selection pane="bottomRight" activeCell="M15" sqref="M15"/>
    </sheetView>
  </sheetViews>
  <sheetFormatPr defaultColWidth="9.33203125" defaultRowHeight="12.75"/>
  <cols>
    <col min="1" max="1" width="4.83203125" style="93" customWidth="1"/>
    <col min="2" max="2" width="44.66015625" style="94" customWidth="1"/>
    <col min="3" max="3" width="10.5" style="93" customWidth="1"/>
    <col min="4" max="5" width="10.5" style="93" hidden="1" customWidth="1"/>
    <col min="6" max="6" width="10.16015625" style="93" hidden="1" customWidth="1"/>
    <col min="7" max="8" width="10.5" style="93" hidden="1" customWidth="1"/>
    <col min="9" max="13" width="13.33203125" style="93" customWidth="1"/>
    <col min="14" max="14" width="44.83203125" style="94" customWidth="1"/>
    <col min="15" max="16" width="15.16015625" style="94" customWidth="1"/>
    <col min="17" max="17" width="14.16015625" style="94" customWidth="1"/>
    <col min="18" max="18" width="55.16015625" style="94" customWidth="1"/>
    <col min="19" max="19" width="64.66015625" style="93" customWidth="1"/>
    <col min="20" max="16384" width="9.33203125" style="95" customWidth="1"/>
  </cols>
  <sheetData>
    <row r="1" spans="1:18" ht="15" customHeight="1">
      <c r="A1" s="497" t="s">
        <v>175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</row>
    <row r="2" spans="1:18" ht="12.75">
      <c r="A2" s="96"/>
      <c r="B2" s="97" t="s">
        <v>176</v>
      </c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6"/>
      <c r="O2" s="96"/>
      <c r="P2" s="96"/>
      <c r="Q2" s="96"/>
      <c r="R2" s="96"/>
    </row>
    <row r="3" spans="1:18" ht="36" customHeight="1">
      <c r="A3" s="188" t="s">
        <v>80</v>
      </c>
      <c r="B3" s="100" t="s">
        <v>177</v>
      </c>
      <c r="C3" s="101" t="s">
        <v>178</v>
      </c>
      <c r="D3" s="100">
        <f>'Свод новый'!D5</f>
        <v>2010</v>
      </c>
      <c r="E3" s="100">
        <f>'Свод новый'!E5</f>
        <v>2011</v>
      </c>
      <c r="F3" s="100">
        <v>2012</v>
      </c>
      <c r="G3" s="100">
        <f>'Свод новый'!G4</f>
        <v>2013</v>
      </c>
      <c r="H3" s="100">
        <f>'Свод новый'!H4</f>
        <v>2014</v>
      </c>
      <c r="I3" s="100">
        <f>'Свод новый'!I4</f>
        <v>2015</v>
      </c>
      <c r="J3" s="100">
        <f>'Свод новый'!J4</f>
        <v>2016</v>
      </c>
      <c r="K3" s="100">
        <f>'Свод новый'!K5</f>
        <v>2017</v>
      </c>
      <c r="L3" s="100">
        <f>'Свод новый'!L5</f>
        <v>2018</v>
      </c>
      <c r="M3" s="100">
        <f>'Свод новый'!M5</f>
        <v>2019</v>
      </c>
      <c r="N3" s="188"/>
      <c r="O3" s="188"/>
      <c r="P3" s="188"/>
      <c r="Q3" s="188"/>
      <c r="R3" s="188" t="s">
        <v>179</v>
      </c>
    </row>
    <row r="4" spans="1:18" ht="30" customHeight="1">
      <c r="A4" s="113">
        <v>8</v>
      </c>
      <c r="B4" s="142" t="s">
        <v>197</v>
      </c>
      <c r="C4" s="113" t="s">
        <v>199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106"/>
      <c r="O4" s="189"/>
      <c r="P4" s="189"/>
      <c r="Q4" s="189"/>
      <c r="R4" s="188"/>
    </row>
    <row r="5" spans="1:18" ht="24.75" customHeight="1">
      <c r="A5" s="143"/>
      <c r="B5" s="190" t="s">
        <v>208</v>
      </c>
      <c r="C5" s="489" t="s">
        <v>199</v>
      </c>
      <c r="D5" s="105">
        <f>D6/D7/12*1000</f>
        <v>6122.016331658291</v>
      </c>
      <c r="E5" s="105">
        <f>E6/E7/12*1000</f>
        <v>7032.893212879315</v>
      </c>
      <c r="F5" s="105">
        <f>F6/F7/12*1000</f>
        <v>8997.931442080377</v>
      </c>
      <c r="G5" s="105">
        <f>G6/G7/12*1000</f>
        <v>12540.497188139057</v>
      </c>
      <c r="H5" s="105">
        <v>14161.4</v>
      </c>
      <c r="I5" s="105">
        <v>16046.2</v>
      </c>
      <c r="J5" s="105">
        <v>18479.8</v>
      </c>
      <c r="K5" s="105">
        <v>18490</v>
      </c>
      <c r="L5" s="105">
        <v>18490</v>
      </c>
      <c r="M5" s="105">
        <v>18490</v>
      </c>
      <c r="N5" s="473" t="s">
        <v>400</v>
      </c>
      <c r="O5" s="189"/>
      <c r="P5" s="189"/>
      <c r="Q5" s="189"/>
      <c r="R5" s="188"/>
    </row>
    <row r="6" spans="1:18" ht="24.75" customHeight="1">
      <c r="A6" s="143"/>
      <c r="B6" s="69" t="s">
        <v>256</v>
      </c>
      <c r="C6" s="489"/>
      <c r="D6" s="126">
        <v>116955</v>
      </c>
      <c r="E6" s="109">
        <v>121444</v>
      </c>
      <c r="F6" s="124">
        <v>152245</v>
      </c>
      <c r="G6" s="46">
        <v>196233.7</v>
      </c>
      <c r="H6" s="46">
        <v>228473.4</v>
      </c>
      <c r="I6" s="414">
        <v>264660.6</v>
      </c>
      <c r="J6" s="414">
        <v>143228.9</v>
      </c>
      <c r="K6" s="414">
        <v>280540.2</v>
      </c>
      <c r="L6" s="414">
        <f>K6*106%</f>
        <v>297372.612</v>
      </c>
      <c r="M6" s="414">
        <v>297372.7</v>
      </c>
      <c r="N6" s="474"/>
      <c r="O6" s="189"/>
      <c r="P6" s="189"/>
      <c r="Q6" s="189"/>
      <c r="R6" s="188"/>
    </row>
    <row r="7" spans="1:18" ht="42.75" customHeight="1">
      <c r="A7" s="143"/>
      <c r="B7" s="69" t="s">
        <v>257</v>
      </c>
      <c r="C7" s="489"/>
      <c r="D7" s="109">
        <v>1592</v>
      </c>
      <c r="E7" s="109">
        <v>1439</v>
      </c>
      <c r="F7" s="125">
        <v>1410</v>
      </c>
      <c r="G7" s="109">
        <v>1304</v>
      </c>
      <c r="H7" s="109">
        <v>1342</v>
      </c>
      <c r="I7" s="415">
        <v>1368</v>
      </c>
      <c r="J7" s="415">
        <v>1353.2</v>
      </c>
      <c r="K7" s="415">
        <v>1330</v>
      </c>
      <c r="L7" s="415">
        <v>1330</v>
      </c>
      <c r="M7" s="415">
        <v>1330</v>
      </c>
      <c r="N7" s="474"/>
      <c r="O7" s="189"/>
      <c r="P7" s="189"/>
      <c r="Q7" s="189"/>
      <c r="R7" s="188"/>
    </row>
    <row r="8" spans="1:18" ht="24.75" customHeight="1">
      <c r="A8" s="143"/>
      <c r="B8" s="190" t="s">
        <v>210</v>
      </c>
      <c r="C8" s="489" t="s">
        <v>199</v>
      </c>
      <c r="D8" s="105">
        <f>D9/D10/12*1000</f>
        <v>9420.533333333333</v>
      </c>
      <c r="E8" s="105">
        <f>E9/E10/12*1000</f>
        <v>11089.759365600217</v>
      </c>
      <c r="F8" s="105">
        <f>F9/F10/12*1000</f>
        <v>15241.435562805875</v>
      </c>
      <c r="G8" s="105">
        <f>G9/G10/12*1000</f>
        <v>19303.30025884383</v>
      </c>
      <c r="H8" s="105">
        <v>21561.4</v>
      </c>
      <c r="I8" s="105">
        <v>22948</v>
      </c>
      <c r="J8" s="105">
        <v>25667.7</v>
      </c>
      <c r="K8" s="105">
        <v>25643</v>
      </c>
      <c r="L8" s="105">
        <v>25643</v>
      </c>
      <c r="M8" s="105">
        <v>25643</v>
      </c>
      <c r="N8" s="490" t="s">
        <v>401</v>
      </c>
      <c r="O8" s="189"/>
      <c r="P8" s="189"/>
      <c r="Q8" s="189"/>
      <c r="R8" s="188"/>
    </row>
    <row r="9" spans="1:18" ht="28.5" customHeight="1">
      <c r="A9" s="143"/>
      <c r="B9" s="69" t="s">
        <v>258</v>
      </c>
      <c r="C9" s="489"/>
      <c r="D9" s="109">
        <v>141308</v>
      </c>
      <c r="E9" s="46">
        <v>162221</v>
      </c>
      <c r="F9" s="125">
        <v>224232</v>
      </c>
      <c r="G9" s="109">
        <v>268470.3</v>
      </c>
      <c r="H9" s="46">
        <v>293490.5</v>
      </c>
      <c r="I9" s="416">
        <v>308628.6</v>
      </c>
      <c r="J9" s="416">
        <v>187047.2</v>
      </c>
      <c r="K9" s="414">
        <f>I9*106%</f>
        <v>327146.316</v>
      </c>
      <c r="L9" s="414">
        <v>341655.3</v>
      </c>
      <c r="M9" s="414">
        <v>341655.3</v>
      </c>
      <c r="N9" s="491"/>
      <c r="O9" s="189"/>
      <c r="P9" s="189"/>
      <c r="Q9" s="189"/>
      <c r="R9" s="188"/>
    </row>
    <row r="10" spans="1:18" ht="27.75" customHeight="1">
      <c r="A10" s="143"/>
      <c r="B10" s="69" t="s">
        <v>213</v>
      </c>
      <c r="C10" s="489"/>
      <c r="D10" s="109">
        <v>1250</v>
      </c>
      <c r="E10" s="109">
        <v>1219</v>
      </c>
      <c r="F10" s="125">
        <v>1226</v>
      </c>
      <c r="G10" s="109">
        <v>1159</v>
      </c>
      <c r="H10" s="109">
        <v>1146</v>
      </c>
      <c r="I10" s="415">
        <v>1135</v>
      </c>
      <c r="J10" s="415">
        <v>1093</v>
      </c>
      <c r="K10" s="415">
        <v>1152</v>
      </c>
      <c r="L10" s="415">
        <v>1152</v>
      </c>
      <c r="M10" s="415">
        <v>1152</v>
      </c>
      <c r="N10" s="491"/>
      <c r="O10" s="189"/>
      <c r="P10" s="189"/>
      <c r="Q10" s="189"/>
      <c r="R10" s="188"/>
    </row>
    <row r="11" spans="1:18" ht="33.75" customHeight="1">
      <c r="A11" s="498">
        <v>8</v>
      </c>
      <c r="B11" s="190" t="s">
        <v>259</v>
      </c>
      <c r="C11" s="104" t="s">
        <v>199</v>
      </c>
      <c r="D11" s="105">
        <f>D12/D13/12*1000</f>
        <v>7799.852832965416</v>
      </c>
      <c r="E11" s="105">
        <f>E12/E13/12*1000</f>
        <v>8452.771272443404</v>
      </c>
      <c r="F11" s="105">
        <v>9440</v>
      </c>
      <c r="G11" s="105">
        <f>G12/G13/12*1000</f>
        <v>11124</v>
      </c>
      <c r="H11" s="404">
        <v>12473.9</v>
      </c>
      <c r="I11" s="105">
        <f>Культ!I5</f>
        <v>13704</v>
      </c>
      <c r="J11" s="105">
        <v>15076.7</v>
      </c>
      <c r="K11" s="105">
        <f>Культ!K5</f>
        <v>14252</v>
      </c>
      <c r="L11" s="105">
        <f>Культ!L5</f>
        <v>14252</v>
      </c>
      <c r="M11" s="105">
        <f>Культ!M5</f>
        <v>14252</v>
      </c>
      <c r="N11" s="484" t="s">
        <v>402</v>
      </c>
      <c r="O11" s="189"/>
      <c r="P11" s="189"/>
      <c r="Q11" s="189"/>
      <c r="R11" s="188"/>
    </row>
    <row r="12" spans="1:18" ht="28.5" customHeight="1">
      <c r="A12" s="498"/>
      <c r="B12" s="69" t="s">
        <v>260</v>
      </c>
      <c r="C12" s="108" t="s">
        <v>242</v>
      </c>
      <c r="D12" s="109">
        <v>42400</v>
      </c>
      <c r="E12" s="109">
        <v>43312</v>
      </c>
      <c r="F12" s="124">
        <v>60195</v>
      </c>
      <c r="G12" s="46">
        <v>43383.6</v>
      </c>
      <c r="H12" s="373">
        <v>46251</v>
      </c>
      <c r="I12" s="414">
        <v>66178</v>
      </c>
      <c r="J12" s="414"/>
      <c r="K12" s="414">
        <v>82111.968</v>
      </c>
      <c r="L12" s="414">
        <v>101777.28</v>
      </c>
      <c r="M12" s="414">
        <v>101777.28</v>
      </c>
      <c r="N12" s="484"/>
      <c r="O12" s="189"/>
      <c r="P12" s="189"/>
      <c r="Q12" s="189"/>
      <c r="R12" s="188"/>
    </row>
    <row r="13" spans="1:18" ht="42.75" customHeight="1">
      <c r="A13" s="498"/>
      <c r="B13" s="81" t="s">
        <v>261</v>
      </c>
      <c r="C13" s="113" t="s">
        <v>189</v>
      </c>
      <c r="D13" s="114">
        <v>453</v>
      </c>
      <c r="E13" s="192">
        <v>427</v>
      </c>
      <c r="F13" s="359">
        <v>523</v>
      </c>
      <c r="G13" s="114">
        <v>325</v>
      </c>
      <c r="H13" s="374">
        <v>316</v>
      </c>
      <c r="I13" s="417">
        <v>316</v>
      </c>
      <c r="J13" s="417"/>
      <c r="K13" s="417">
        <v>316</v>
      </c>
      <c r="L13" s="417">
        <v>316</v>
      </c>
      <c r="M13" s="417">
        <v>316</v>
      </c>
      <c r="N13" s="484"/>
      <c r="O13" s="189"/>
      <c r="P13" s="189"/>
      <c r="Q13" s="189"/>
      <c r="R13" s="188"/>
    </row>
    <row r="14" spans="1:18" ht="36" customHeight="1">
      <c r="A14" s="499"/>
      <c r="B14" s="360" t="s">
        <v>262</v>
      </c>
      <c r="C14" s="500" t="s">
        <v>199</v>
      </c>
      <c r="D14" s="361">
        <f>D15/D16/12*1000</f>
        <v>9313.475177304965</v>
      </c>
      <c r="E14" s="361">
        <f>E15/E16/12*1000</f>
        <v>10205.666666666668</v>
      </c>
      <c r="F14" s="361">
        <v>12421.2</v>
      </c>
      <c r="G14" s="361">
        <f>G15/G16/12*1000</f>
        <v>13520.99358974359</v>
      </c>
      <c r="H14" s="361">
        <f>H15/H16/12*1000</f>
        <v>13547.986369268898</v>
      </c>
      <c r="I14" s="361">
        <f>Спорт!I5</f>
        <v>14215.7</v>
      </c>
      <c r="J14" s="361">
        <v>14833.3</v>
      </c>
      <c r="K14" s="361">
        <f>Спорт!K5</f>
        <v>14600</v>
      </c>
      <c r="L14" s="361">
        <f>Спорт!L5</f>
        <v>14600</v>
      </c>
      <c r="M14" s="361">
        <f>Спорт!M5</f>
        <v>14600</v>
      </c>
      <c r="N14" s="484" t="s">
        <v>403</v>
      </c>
      <c r="O14" s="189"/>
      <c r="P14" s="189"/>
      <c r="Q14" s="189"/>
      <c r="R14" s="188"/>
    </row>
    <row r="15" spans="1:18" ht="32.25" customHeight="1">
      <c r="A15" s="499"/>
      <c r="B15" s="362" t="s">
        <v>263</v>
      </c>
      <c r="C15" s="500"/>
      <c r="D15" s="363">
        <v>26264</v>
      </c>
      <c r="E15" s="363">
        <v>30617</v>
      </c>
      <c r="F15" s="358">
        <v>39216</v>
      </c>
      <c r="G15" s="364">
        <v>42185.5</v>
      </c>
      <c r="H15" s="375">
        <v>43732.9</v>
      </c>
      <c r="I15" s="418">
        <v>51935.5</v>
      </c>
      <c r="J15" s="418"/>
      <c r="K15" s="418">
        <v>59196</v>
      </c>
      <c r="L15" s="418">
        <v>59196</v>
      </c>
      <c r="M15" s="418">
        <v>59196</v>
      </c>
      <c r="N15" s="484"/>
      <c r="O15" s="189"/>
      <c r="P15" s="189"/>
      <c r="Q15" s="189"/>
      <c r="R15" s="188"/>
    </row>
    <row r="16" spans="1:18" ht="40.5" customHeight="1">
      <c r="A16" s="499"/>
      <c r="B16" s="362" t="s">
        <v>264</v>
      </c>
      <c r="C16" s="500"/>
      <c r="D16" s="363">
        <v>235</v>
      </c>
      <c r="E16" s="363">
        <v>250</v>
      </c>
      <c r="F16" s="365">
        <v>267</v>
      </c>
      <c r="G16" s="363">
        <v>260</v>
      </c>
      <c r="H16" s="375">
        <v>269</v>
      </c>
      <c r="I16" s="418">
        <v>269</v>
      </c>
      <c r="J16" s="418"/>
      <c r="K16" s="418">
        <v>269</v>
      </c>
      <c r="L16" s="418">
        <v>269</v>
      </c>
      <c r="M16" s="418">
        <v>269</v>
      </c>
      <c r="N16" s="484"/>
      <c r="O16" s="189"/>
      <c r="P16" s="189"/>
      <c r="Q16" s="189"/>
      <c r="R16" s="188"/>
    </row>
    <row r="17" spans="1:18" ht="78.75" customHeight="1">
      <c r="A17" s="494">
        <v>18</v>
      </c>
      <c r="B17" s="355" t="s">
        <v>241</v>
      </c>
      <c r="C17" s="356" t="s">
        <v>149</v>
      </c>
      <c r="D17" s="357">
        <f>D18/D19*100</f>
        <v>2245.4173764906304</v>
      </c>
      <c r="E17" s="357">
        <f>E18/E19*100</f>
        <v>2860.142259414226</v>
      </c>
      <c r="F17" s="357">
        <f>F18/F19*100</f>
        <v>3420.5220367993156</v>
      </c>
      <c r="G17" s="357">
        <f aca="true" t="shared" si="0" ref="G17:M17">G18/G19</f>
        <v>37.552708600770224</v>
      </c>
      <c r="H17" s="357">
        <f t="shared" si="0"/>
        <v>38.368083089122564</v>
      </c>
      <c r="I17" s="357">
        <f t="shared" si="0"/>
        <v>37.182434127979924</v>
      </c>
      <c r="J17" s="357">
        <f t="shared" si="0"/>
        <v>42.124905068515766</v>
      </c>
      <c r="K17" s="357">
        <f t="shared" si="0"/>
        <v>33.17832949687603</v>
      </c>
      <c r="L17" s="357">
        <f t="shared" si="0"/>
        <v>31.174250859669232</v>
      </c>
      <c r="M17" s="357">
        <f t="shared" si="0"/>
        <v>32.85563106796116</v>
      </c>
      <c r="N17" s="430" t="s">
        <v>392</v>
      </c>
      <c r="O17" s="189"/>
      <c r="P17" s="189"/>
      <c r="Q17" s="189"/>
      <c r="R17" s="188"/>
    </row>
    <row r="18" spans="1:18" ht="62.25" customHeight="1">
      <c r="A18" s="495"/>
      <c r="B18" s="351" t="s">
        <v>265</v>
      </c>
      <c r="C18" s="158" t="s">
        <v>149</v>
      </c>
      <c r="D18" s="352">
        <v>263612</v>
      </c>
      <c r="E18" s="352">
        <v>341787</v>
      </c>
      <c r="F18" s="352">
        <v>399688</v>
      </c>
      <c r="G18" s="352">
        <v>438803.4</v>
      </c>
      <c r="H18" s="353">
        <v>445146.5</v>
      </c>
      <c r="I18" s="354">
        <v>444516</v>
      </c>
      <c r="J18" s="354">
        <v>510301.1</v>
      </c>
      <c r="K18" s="354">
        <v>403581.2</v>
      </c>
      <c r="L18" s="354">
        <v>380762.3</v>
      </c>
      <c r="M18" s="354">
        <v>406095.6</v>
      </c>
      <c r="N18" s="431" t="s">
        <v>393</v>
      </c>
      <c r="O18" s="197"/>
      <c r="P18" s="189"/>
      <c r="Q18" s="189"/>
      <c r="R18" s="188"/>
    </row>
    <row r="19" spans="1:18" ht="54.75" customHeight="1">
      <c r="A19" s="495"/>
      <c r="B19" s="177" t="s">
        <v>237</v>
      </c>
      <c r="C19" s="171" t="s">
        <v>189</v>
      </c>
      <c r="D19" s="121">
        <f>Образов!D33</f>
        <v>11740</v>
      </c>
      <c r="E19" s="121">
        <f>Образов!E33</f>
        <v>11950</v>
      </c>
      <c r="F19" s="121">
        <f>Образов!F33</f>
        <v>11685</v>
      </c>
      <c r="G19" s="121">
        <f>Образов!G33</f>
        <v>11685</v>
      </c>
      <c r="H19" s="174">
        <v>11602</v>
      </c>
      <c r="I19" s="174">
        <f>Образов!I33</f>
        <v>11955</v>
      </c>
      <c r="J19" s="174">
        <f>Образов!J33</f>
        <v>12114</v>
      </c>
      <c r="K19" s="174">
        <f>Образов!K33</f>
        <v>12164</v>
      </c>
      <c r="L19" s="174">
        <f>Образов!L33</f>
        <v>12214</v>
      </c>
      <c r="M19" s="174">
        <f>Образов!M33</f>
        <v>12360</v>
      </c>
      <c r="N19" s="177" t="s">
        <v>394</v>
      </c>
      <c r="O19" s="189"/>
      <c r="P19" s="189"/>
      <c r="Q19" s="189"/>
      <c r="R19" s="188"/>
    </row>
    <row r="20" spans="1:18" ht="84.75" customHeight="1">
      <c r="A20" s="472">
        <v>31</v>
      </c>
      <c r="B20" s="156" t="s">
        <v>266</v>
      </c>
      <c r="C20" s="118" t="s">
        <v>187</v>
      </c>
      <c r="D20" s="159">
        <f aca="true" t="shared" si="1" ref="D20:M20">D21/D22*100</f>
        <v>91.16810522735919</v>
      </c>
      <c r="E20" s="159">
        <f t="shared" si="1"/>
        <v>78.23314650074562</v>
      </c>
      <c r="F20" s="159">
        <f t="shared" si="1"/>
        <v>61.309287836475804</v>
      </c>
      <c r="G20" s="159">
        <f t="shared" si="1"/>
        <v>68.79413716333504</v>
      </c>
      <c r="H20" s="159">
        <f t="shared" si="1"/>
        <v>65.44572586534436</v>
      </c>
      <c r="I20" s="159">
        <f t="shared" si="1"/>
        <v>75.33227674135416</v>
      </c>
      <c r="J20" s="159">
        <f t="shared" si="1"/>
        <v>60.760996204355855</v>
      </c>
      <c r="K20" s="159">
        <f t="shared" si="1"/>
        <v>79.84797217343517</v>
      </c>
      <c r="L20" s="159">
        <f t="shared" si="1"/>
        <v>93.94964614600713</v>
      </c>
      <c r="M20" s="176">
        <f t="shared" si="1"/>
        <v>95.00258802406186</v>
      </c>
      <c r="N20" s="473" t="s">
        <v>371</v>
      </c>
      <c r="O20" s="127"/>
      <c r="P20" s="127"/>
      <c r="Q20" s="127"/>
      <c r="R20" s="127" t="s">
        <v>269</v>
      </c>
    </row>
    <row r="21" spans="1:19" ht="15.75" customHeight="1">
      <c r="A21" s="472"/>
      <c r="B21" s="80" t="s">
        <v>270</v>
      </c>
      <c r="C21" s="198"/>
      <c r="D21" s="109">
        <v>903403.9</v>
      </c>
      <c r="E21" s="109">
        <v>943268</v>
      </c>
      <c r="F21" s="109">
        <v>838212</v>
      </c>
      <c r="G21" s="109">
        <v>934115</v>
      </c>
      <c r="H21" s="109">
        <v>764446</v>
      </c>
      <c r="I21" s="109">
        <v>726283</v>
      </c>
      <c r="J21" s="109">
        <v>748378</v>
      </c>
      <c r="K21" s="109">
        <v>762503.1</v>
      </c>
      <c r="L21" s="340">
        <v>720750.4</v>
      </c>
      <c r="M21" s="340">
        <v>729765.8</v>
      </c>
      <c r="N21" s="496"/>
      <c r="O21" s="111"/>
      <c r="P21" s="111"/>
      <c r="Q21" s="111"/>
      <c r="R21" s="111"/>
      <c r="S21" s="95"/>
    </row>
    <row r="22" spans="1:19" ht="16.5" customHeight="1">
      <c r="A22" s="472"/>
      <c r="B22" s="399" t="s">
        <v>271</v>
      </c>
      <c r="C22" s="198"/>
      <c r="D22" s="109">
        <v>990921</v>
      </c>
      <c r="E22" s="109">
        <v>1205714</v>
      </c>
      <c r="F22" s="109">
        <v>1367186</v>
      </c>
      <c r="G22" s="109">
        <v>1357841</v>
      </c>
      <c r="H22" s="109">
        <v>1168061</v>
      </c>
      <c r="I22" s="109">
        <v>964106</v>
      </c>
      <c r="J22" s="109">
        <v>1231675</v>
      </c>
      <c r="K22" s="109">
        <v>954943.6</v>
      </c>
      <c r="L22" s="109">
        <v>767166.7</v>
      </c>
      <c r="M22" s="340">
        <v>768153.6</v>
      </c>
      <c r="N22" s="496"/>
      <c r="O22" s="111"/>
      <c r="P22" s="111"/>
      <c r="Q22" s="111"/>
      <c r="R22" s="111"/>
      <c r="S22" s="95"/>
    </row>
    <row r="23" spans="1:19" ht="15.75" customHeight="1">
      <c r="A23" s="472"/>
      <c r="B23" s="80" t="s">
        <v>272</v>
      </c>
      <c r="C23" s="198"/>
      <c r="D23" s="109">
        <v>1256987</v>
      </c>
      <c r="E23" s="109">
        <v>1542288</v>
      </c>
      <c r="F23" s="109">
        <v>1815257</v>
      </c>
      <c r="G23" s="109">
        <v>1832201</v>
      </c>
      <c r="H23" s="109">
        <v>1839633</v>
      </c>
      <c r="I23" s="109">
        <v>1774163</v>
      </c>
      <c r="J23" s="109">
        <v>2192480</v>
      </c>
      <c r="K23" s="109">
        <v>1718679.4</v>
      </c>
      <c r="L23" s="340">
        <v>1514680.2</v>
      </c>
      <c r="M23" s="340">
        <v>1575423.2</v>
      </c>
      <c r="N23" s="496"/>
      <c r="O23" s="111"/>
      <c r="P23" s="111"/>
      <c r="Q23" s="111"/>
      <c r="R23" s="111"/>
      <c r="S23" s="95"/>
    </row>
    <row r="24" spans="1:19" ht="47.25" customHeight="1">
      <c r="A24" s="116">
        <v>33</v>
      </c>
      <c r="B24" s="156" t="s">
        <v>273</v>
      </c>
      <c r="C24" s="104" t="s">
        <v>149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61">
        <v>0</v>
      </c>
      <c r="N24" s="84" t="s">
        <v>150</v>
      </c>
      <c r="O24" s="122"/>
      <c r="P24" s="122"/>
      <c r="Q24" s="122"/>
      <c r="R24" s="111"/>
      <c r="S24" s="95"/>
    </row>
    <row r="25" spans="1:18" ht="51">
      <c r="A25" s="472">
        <v>34</v>
      </c>
      <c r="B25" s="156" t="s">
        <v>274</v>
      </c>
      <c r="C25" s="104" t="s">
        <v>187</v>
      </c>
      <c r="D25" s="159">
        <f>D26/D27*100</f>
        <v>15.915475242128213</v>
      </c>
      <c r="E25" s="159">
        <f>E26/E27*100</f>
        <v>12.283241055619571</v>
      </c>
      <c r="F25" s="159">
        <v>19.9</v>
      </c>
      <c r="G25" s="159">
        <f>G26/G27*100</f>
        <v>0</v>
      </c>
      <c r="H25" s="159">
        <v>0</v>
      </c>
      <c r="I25" s="159">
        <f>I26/I27*100</f>
        <v>11.133873222154648</v>
      </c>
      <c r="J25" s="159">
        <f>J26/J27*100</f>
        <v>20.33593906594508</v>
      </c>
      <c r="K25" s="159">
        <f>K26/K27*100</f>
        <v>0</v>
      </c>
      <c r="L25" s="159">
        <f>L26/L27*100</f>
        <v>0</v>
      </c>
      <c r="M25" s="159">
        <v>0</v>
      </c>
      <c r="N25" s="366" t="s">
        <v>372</v>
      </c>
      <c r="O25" s="127"/>
      <c r="P25" s="127"/>
      <c r="Q25" s="127"/>
      <c r="R25" s="127" t="s">
        <v>275</v>
      </c>
    </row>
    <row r="26" spans="1:18" s="103" customFormat="1" ht="25.5">
      <c r="A26" s="472"/>
      <c r="B26" s="69" t="s">
        <v>276</v>
      </c>
      <c r="C26" s="108" t="s">
        <v>149</v>
      </c>
      <c r="D26" s="109">
        <v>11388</v>
      </c>
      <c r="E26" s="109">
        <v>8741</v>
      </c>
      <c r="F26" s="109">
        <v>8156</v>
      </c>
      <c r="G26" s="46">
        <v>0</v>
      </c>
      <c r="H26" s="109">
        <v>25</v>
      </c>
      <c r="I26" s="109">
        <v>10435</v>
      </c>
      <c r="J26" s="109">
        <v>25364</v>
      </c>
      <c r="K26" s="109">
        <v>0</v>
      </c>
      <c r="L26" s="109">
        <v>0</v>
      </c>
      <c r="M26" s="109">
        <v>0</v>
      </c>
      <c r="N26" s="84"/>
      <c r="O26" s="111"/>
      <c r="P26" s="111"/>
      <c r="Q26" s="111"/>
      <c r="R26" s="111"/>
    </row>
    <row r="27" spans="1:18" s="103" customFormat="1" ht="45" customHeight="1">
      <c r="A27" s="472"/>
      <c r="B27" s="401" t="s">
        <v>277</v>
      </c>
      <c r="C27" s="108" t="s">
        <v>149</v>
      </c>
      <c r="D27" s="109">
        <v>71553</v>
      </c>
      <c r="E27" s="109">
        <v>71162</v>
      </c>
      <c r="F27" s="109">
        <v>32132</v>
      </c>
      <c r="G27" s="46">
        <v>3269</v>
      </c>
      <c r="H27" s="109">
        <v>2942</v>
      </c>
      <c r="I27" s="109">
        <v>93723</v>
      </c>
      <c r="J27" s="109">
        <v>124725</v>
      </c>
      <c r="K27" s="109">
        <v>99361</v>
      </c>
      <c r="L27" s="109">
        <v>84457</v>
      </c>
      <c r="M27" s="109">
        <v>71788</v>
      </c>
      <c r="N27" s="81" t="s">
        <v>278</v>
      </c>
      <c r="O27" s="111"/>
      <c r="P27" s="111"/>
      <c r="Q27" s="111"/>
      <c r="R27" s="111"/>
    </row>
    <row r="28" spans="1:18" s="103" customFormat="1" ht="77.25" customHeight="1">
      <c r="A28" s="472">
        <v>35</v>
      </c>
      <c r="B28" s="386" t="s">
        <v>279</v>
      </c>
      <c r="C28" s="108" t="s">
        <v>149</v>
      </c>
      <c r="D28" s="179">
        <v>91104</v>
      </c>
      <c r="E28" s="179">
        <v>110184</v>
      </c>
      <c r="F28" s="179">
        <v>118812</v>
      </c>
      <c r="G28" s="226">
        <v>126869</v>
      </c>
      <c r="H28" s="226">
        <v>102986.8</v>
      </c>
      <c r="I28" s="46">
        <v>113267.7</v>
      </c>
      <c r="J28" s="46">
        <v>105956.5</v>
      </c>
      <c r="K28" s="46">
        <v>91810.2</v>
      </c>
      <c r="L28" s="46">
        <v>104283</v>
      </c>
      <c r="M28" s="46">
        <v>104433</v>
      </c>
      <c r="N28" s="367" t="s">
        <v>267</v>
      </c>
      <c r="O28" s="111"/>
      <c r="P28" s="111"/>
      <c r="Q28" s="111"/>
      <c r="R28" s="111"/>
    </row>
    <row r="29" spans="1:18" s="103" customFormat="1" ht="66" customHeight="1">
      <c r="A29" s="472"/>
      <c r="B29" s="199" t="s">
        <v>280</v>
      </c>
      <c r="C29" s="145" t="s">
        <v>199</v>
      </c>
      <c r="D29" s="176">
        <f aca="true" t="shared" si="2" ref="D29:M29">D28/D30</f>
        <v>740.6829268292682</v>
      </c>
      <c r="E29" s="176">
        <f t="shared" si="2"/>
        <v>904.0738461538461</v>
      </c>
      <c r="F29" s="176">
        <f t="shared" si="2"/>
        <v>984.3579121789561</v>
      </c>
      <c r="G29" s="176">
        <f t="shared" si="2"/>
        <v>1063.8909853249477</v>
      </c>
      <c r="H29" s="176">
        <v>1074.2</v>
      </c>
      <c r="I29" s="176">
        <v>960</v>
      </c>
      <c r="J29" s="176">
        <f>J28/J30</f>
        <v>910.2792096219931</v>
      </c>
      <c r="K29" s="176">
        <f t="shared" si="2"/>
        <v>791.8085381630013</v>
      </c>
      <c r="L29" s="176">
        <f t="shared" si="2"/>
        <v>899.3790426908151</v>
      </c>
      <c r="M29" s="176">
        <f t="shared" si="2"/>
        <v>900.6727037516172</v>
      </c>
      <c r="N29" s="367" t="s">
        <v>303</v>
      </c>
      <c r="O29" s="111"/>
      <c r="P29" s="111"/>
      <c r="Q29" s="111"/>
      <c r="R29" s="111"/>
    </row>
    <row r="30" spans="1:18" ht="24.75" customHeight="1">
      <c r="A30" s="116">
        <v>38</v>
      </c>
      <c r="B30" s="200" t="s">
        <v>281</v>
      </c>
      <c r="C30" s="104" t="s">
        <v>204</v>
      </c>
      <c r="D30" s="105">
        <f>Экономика!D18</f>
        <v>123</v>
      </c>
      <c r="E30" s="105">
        <f>Экономика!E18</f>
        <v>121.875</v>
      </c>
      <c r="F30" s="105">
        <f>Экономика!F18</f>
        <v>120.7</v>
      </c>
      <c r="G30" s="105">
        <f>Экономика!G18</f>
        <v>119.25</v>
      </c>
      <c r="H30" s="105">
        <f>Экономика!H18</f>
        <v>117.95</v>
      </c>
      <c r="I30" s="105">
        <f>Экономика!I18</f>
        <v>117.05000000000001</v>
      </c>
      <c r="J30" s="105">
        <f>Экономика!J18</f>
        <v>116.4</v>
      </c>
      <c r="K30" s="105">
        <f>Экономика!K18</f>
        <v>115.94999999999999</v>
      </c>
      <c r="L30" s="105">
        <f>Экономика!L18</f>
        <v>115.94999999999999</v>
      </c>
      <c r="M30" s="105">
        <f>Экономика!M18</f>
        <v>115.94999999999999</v>
      </c>
      <c r="N30" s="127"/>
      <c r="O30" s="127"/>
      <c r="P30" s="127"/>
      <c r="Q30" s="127"/>
      <c r="R30" s="127"/>
    </row>
    <row r="32" spans="2:11" ht="12.75">
      <c r="B32" s="201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 ht="12.75">
      <c r="B33" s="201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8" ht="51" customHeight="1">
      <c r="B34" s="492"/>
      <c r="C34" s="492"/>
      <c r="D34" s="492"/>
      <c r="E34" s="492"/>
      <c r="F34" s="102"/>
      <c r="G34" s="102"/>
      <c r="H34" s="102"/>
      <c r="I34" s="102"/>
      <c r="J34" s="102"/>
      <c r="K34" s="102"/>
      <c r="N34" s="493"/>
      <c r="O34" s="493"/>
      <c r="P34" s="493"/>
      <c r="Q34" s="493"/>
      <c r="R34" s="493"/>
    </row>
  </sheetData>
  <sheetProtection selectLockedCells="1" selectUnlockedCells="1"/>
  <mergeCells count="16">
    <mergeCell ref="A1:R1"/>
    <mergeCell ref="C5:C7"/>
    <mergeCell ref="N5:N7"/>
    <mergeCell ref="C8:C10"/>
    <mergeCell ref="N8:N10"/>
    <mergeCell ref="A11:A16"/>
    <mergeCell ref="N11:N13"/>
    <mergeCell ref="C14:C16"/>
    <mergeCell ref="N14:N16"/>
    <mergeCell ref="A28:A29"/>
    <mergeCell ref="B34:E34"/>
    <mergeCell ref="N34:R34"/>
    <mergeCell ref="A17:A19"/>
    <mergeCell ref="A20:A23"/>
    <mergeCell ref="N20:N23"/>
    <mergeCell ref="A25:A27"/>
  </mergeCells>
  <printOptions horizontalCentered="1"/>
  <pageMargins left="0.19652777777777777" right="0.19652777777777777" top="0.27569444444444446" bottom="0.35416666666666663" header="0.15763888888888888" footer="0.19652777777777777"/>
  <pageSetup fitToHeight="4" fitToWidth="1" horizontalDpi="300" verticalDpi="300" orientation="landscape" paperSize="9" scale="95" r:id="rId1"/>
  <headerFooter alignWithMargins="0">
    <oddHeader>&amp;L&amp;14&amp;E&amp;F: &amp;A</oddHeader>
    <oddFooter>&amp;L&amp;8&amp;D;&amp;T&amp;R&amp;8&amp;P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6"/>
  <sheetViews>
    <sheetView zoomScale="120" zoomScaleNormal="120" zoomScaleSheetLayoutView="50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6" sqref="L6"/>
    </sheetView>
  </sheetViews>
  <sheetFormatPr defaultColWidth="9.33203125" defaultRowHeight="12.75"/>
  <cols>
    <col min="1" max="1" width="4.83203125" style="134" customWidth="1"/>
    <col min="2" max="2" width="44.66015625" style="135" customWidth="1"/>
    <col min="3" max="3" width="11.33203125" style="134" customWidth="1"/>
    <col min="4" max="6" width="9.33203125" style="134" hidden="1" customWidth="1"/>
    <col min="7" max="7" width="10.5" style="134" hidden="1" customWidth="1"/>
    <col min="8" max="8" width="0.1640625" style="134" customWidth="1"/>
    <col min="9" max="9" width="10.16015625" style="134" hidden="1" customWidth="1"/>
    <col min="10" max="11" width="11.5" style="134" customWidth="1"/>
    <col min="12" max="14" width="9.66015625" style="134" customWidth="1"/>
    <col min="15" max="15" width="60.66015625" style="135" customWidth="1"/>
    <col min="16" max="16" width="64.66015625" style="134" customWidth="1"/>
    <col min="17" max="19" width="9.33203125" style="136" customWidth="1"/>
    <col min="20" max="20" width="12.33203125" style="136" bestFit="1" customWidth="1"/>
    <col min="21" max="16384" width="9.33203125" style="136" customWidth="1"/>
  </cols>
  <sheetData>
    <row r="1" spans="1:15" ht="15" customHeight="1">
      <c r="A1" s="502" t="s">
        <v>175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</row>
    <row r="2" spans="1:15" ht="12.75">
      <c r="A2" s="137"/>
      <c r="B2" s="138" t="s">
        <v>176</v>
      </c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37"/>
    </row>
    <row r="3" spans="1:15" ht="34.5" customHeight="1" thickBot="1">
      <c r="A3" s="202" t="s">
        <v>80</v>
      </c>
      <c r="B3" s="202" t="s">
        <v>177</v>
      </c>
      <c r="C3" s="203" t="s">
        <v>178</v>
      </c>
      <c r="D3" s="202">
        <f>'Свод новый'!D5</f>
        <v>2010</v>
      </c>
      <c r="E3" s="202">
        <f>'Свод новый'!E5</f>
        <v>2011</v>
      </c>
      <c r="F3" s="202">
        <f>'Свод новый'!F5</f>
        <v>2012</v>
      </c>
      <c r="G3" s="202" t="e">
        <f>'Свод новый'!#REF!</f>
        <v>#REF!</v>
      </c>
      <c r="H3" s="202" t="e">
        <f>'Свод новый'!#REF!</f>
        <v>#REF!</v>
      </c>
      <c r="I3" s="202">
        <f>'Свод новый'!H4</f>
        <v>2014</v>
      </c>
      <c r="J3" s="202">
        <f>'Свод новый'!I4</f>
        <v>2015</v>
      </c>
      <c r="K3" s="202">
        <f>'Свод новый'!J4</f>
        <v>2016</v>
      </c>
      <c r="L3" s="202">
        <f>'Свод новый'!K5</f>
        <v>2017</v>
      </c>
      <c r="M3" s="202">
        <f>'Свод новый'!L5</f>
        <v>2018</v>
      </c>
      <c r="N3" s="202">
        <f>'Свод новый'!M5</f>
        <v>2019</v>
      </c>
      <c r="O3" s="202" t="s">
        <v>85</v>
      </c>
    </row>
    <row r="4" spans="1:15" ht="45.75" customHeight="1" thickBot="1">
      <c r="A4" s="503">
        <v>24</v>
      </c>
      <c r="B4" s="204" t="s">
        <v>282</v>
      </c>
      <c r="C4" s="205" t="s">
        <v>283</v>
      </c>
      <c r="D4" s="206">
        <f aca="true" t="shared" si="0" ref="D4:I4">D6/D14</f>
        <v>22.821138211382113</v>
      </c>
      <c r="E4" s="207">
        <f t="shared" si="0"/>
        <v>23.466666666666665</v>
      </c>
      <c r="F4" s="207">
        <f t="shared" si="0"/>
        <v>24.15907207953604</v>
      </c>
      <c r="G4" s="207">
        <f t="shared" si="0"/>
        <v>24.947589098532493</v>
      </c>
      <c r="H4" s="207" t="e">
        <f t="shared" si="0"/>
        <v>#REF!</v>
      </c>
      <c r="I4" s="207">
        <f t="shared" si="0"/>
        <v>25.85671894870708</v>
      </c>
      <c r="J4" s="207">
        <f>J6/J14</f>
        <v>26.74241777018368</v>
      </c>
      <c r="K4" s="207">
        <f>K6/K14</f>
        <v>27.731958762886595</v>
      </c>
      <c r="L4" s="207">
        <f>L6/L14</f>
        <v>28.676153514445886</v>
      </c>
      <c r="M4" s="207">
        <f>M6/M14</f>
        <v>29.52996981457525</v>
      </c>
      <c r="N4" s="207">
        <f>N6/N14</f>
        <v>30.375161707632603</v>
      </c>
      <c r="O4" s="504" t="s">
        <v>385</v>
      </c>
    </row>
    <row r="5" spans="1:15" ht="27" customHeight="1" thickBot="1">
      <c r="A5" s="503"/>
      <c r="B5" s="208" t="s">
        <v>284</v>
      </c>
      <c r="C5" s="209" t="s">
        <v>283</v>
      </c>
      <c r="D5" s="210">
        <f aca="true" t="shared" si="1" ref="D5:I5">D7/D14</f>
        <v>0.3751769105691057</v>
      </c>
      <c r="E5" s="210">
        <f t="shared" si="1"/>
        <v>0.4365128205128205</v>
      </c>
      <c r="F5" s="210">
        <f t="shared" si="1"/>
        <v>0.46975973487986744</v>
      </c>
      <c r="G5" s="210">
        <f t="shared" si="1"/>
        <v>0.49509433962264143</v>
      </c>
      <c r="H5" s="210" t="e">
        <f t="shared" si="1"/>
        <v>#REF!</v>
      </c>
      <c r="I5" s="210">
        <f t="shared" si="1"/>
        <v>0.6295888088172955</v>
      </c>
      <c r="J5" s="210">
        <f>J7/J14</f>
        <v>0.6870568133276376</v>
      </c>
      <c r="K5" s="210">
        <f>K7/K14</f>
        <v>0.8455326460481098</v>
      </c>
      <c r="L5" s="210">
        <f>L7/L14</f>
        <v>0.8417421302285468</v>
      </c>
      <c r="M5" s="210">
        <f>M7/M14</f>
        <v>0.8451918930573524</v>
      </c>
      <c r="N5" s="210">
        <f>N7/N14</f>
        <v>0.86244070720138</v>
      </c>
      <c r="O5" s="504"/>
    </row>
    <row r="6" spans="1:20" ht="42" customHeight="1" thickBot="1">
      <c r="A6" s="503"/>
      <c r="B6" s="107" t="s">
        <v>285</v>
      </c>
      <c r="C6" s="108" t="s">
        <v>286</v>
      </c>
      <c r="D6" s="109">
        <v>2807</v>
      </c>
      <c r="E6" s="109">
        <v>2860</v>
      </c>
      <c r="F6" s="109">
        <v>2916</v>
      </c>
      <c r="G6" s="46">
        <v>2975</v>
      </c>
      <c r="H6" s="46">
        <v>2975</v>
      </c>
      <c r="I6" s="46">
        <v>3049.8</v>
      </c>
      <c r="J6" s="46">
        <v>3130.2</v>
      </c>
      <c r="K6" s="46">
        <v>3228</v>
      </c>
      <c r="L6" s="46">
        <v>3325</v>
      </c>
      <c r="M6" s="46">
        <v>3424</v>
      </c>
      <c r="N6" s="46">
        <v>3522</v>
      </c>
      <c r="O6" s="428" t="s">
        <v>389</v>
      </c>
      <c r="P6" s="136"/>
      <c r="T6" s="136" t="e">
        <f>Финансы!#REF!</f>
        <v>#REF!</v>
      </c>
    </row>
    <row r="7" spans="1:16" ht="12.75" customHeight="1" thickBot="1">
      <c r="A7" s="503"/>
      <c r="B7" s="211" t="s">
        <v>287</v>
      </c>
      <c r="C7" s="104" t="s">
        <v>286</v>
      </c>
      <c r="D7" s="105">
        <f aca="true" t="shared" si="2" ref="D7:M7">SUM(D8:D9)</f>
        <v>46.14676</v>
      </c>
      <c r="E7" s="105">
        <f t="shared" si="2"/>
        <v>53.199999999999996</v>
      </c>
      <c r="F7" s="212">
        <f t="shared" si="2"/>
        <v>56.7</v>
      </c>
      <c r="G7" s="105">
        <f t="shared" si="2"/>
        <v>59.03999999999999</v>
      </c>
      <c r="H7" s="105">
        <f t="shared" si="2"/>
        <v>59.03999999999999</v>
      </c>
      <c r="I7" s="105">
        <f t="shared" si="2"/>
        <v>74.26</v>
      </c>
      <c r="J7" s="105">
        <f t="shared" si="2"/>
        <v>80.41999999999999</v>
      </c>
      <c r="K7" s="105">
        <f t="shared" si="2"/>
        <v>98.41999999999999</v>
      </c>
      <c r="L7" s="105">
        <f t="shared" si="2"/>
        <v>97.6</v>
      </c>
      <c r="M7" s="105">
        <f t="shared" si="2"/>
        <v>98</v>
      </c>
      <c r="N7" s="105">
        <v>100</v>
      </c>
      <c r="O7" s="504" t="s">
        <v>390</v>
      </c>
      <c r="P7" s="136"/>
    </row>
    <row r="8" spans="1:16" ht="28.5" customHeight="1" thickBot="1">
      <c r="A8" s="503"/>
      <c r="B8" s="80" t="s">
        <v>288</v>
      </c>
      <c r="C8" s="108" t="s">
        <v>286</v>
      </c>
      <c r="D8" s="46">
        <v>32.75169</v>
      </c>
      <c r="E8" s="46">
        <v>39.8</v>
      </c>
      <c r="F8" s="126">
        <v>38.43</v>
      </c>
      <c r="G8" s="126">
        <v>24.74</v>
      </c>
      <c r="H8" s="126">
        <v>24.74</v>
      </c>
      <c r="I8" s="46">
        <v>27.51</v>
      </c>
      <c r="J8" s="46">
        <v>42.05</v>
      </c>
      <c r="K8" s="46">
        <v>53.62</v>
      </c>
      <c r="L8" s="46">
        <v>72.83</v>
      </c>
      <c r="M8" s="46">
        <v>53</v>
      </c>
      <c r="N8" s="46">
        <v>53.5</v>
      </c>
      <c r="O8" s="504"/>
      <c r="P8" s="136"/>
    </row>
    <row r="9" spans="1:16" ht="13.5" thickBot="1">
      <c r="A9" s="503"/>
      <c r="B9" s="213" t="s">
        <v>289</v>
      </c>
      <c r="C9" s="113" t="s">
        <v>286</v>
      </c>
      <c r="D9" s="192">
        <f>6.84934+1.11331+2.3303+0.56885+0.48509+2.04818</f>
        <v>13.395069999999999</v>
      </c>
      <c r="E9" s="192">
        <v>13.4</v>
      </c>
      <c r="F9" s="214">
        <v>18.27</v>
      </c>
      <c r="G9" s="46">
        <v>34.3</v>
      </c>
      <c r="H9" s="46">
        <v>34.3</v>
      </c>
      <c r="I9" s="46">
        <v>46.75</v>
      </c>
      <c r="J9" s="46">
        <v>38.37</v>
      </c>
      <c r="K9" s="46">
        <v>44.8</v>
      </c>
      <c r="L9" s="46">
        <v>24.77</v>
      </c>
      <c r="M9" s="46">
        <v>45</v>
      </c>
      <c r="N9" s="46">
        <v>45</v>
      </c>
      <c r="O9" s="504"/>
      <c r="P9" s="136"/>
    </row>
    <row r="10" spans="1:16" ht="92.25" customHeight="1">
      <c r="A10" s="505">
        <v>26</v>
      </c>
      <c r="B10" s="333" t="s">
        <v>290</v>
      </c>
      <c r="C10" s="108" t="s">
        <v>291</v>
      </c>
      <c r="D10" s="215">
        <f>SUM(D11+D12)</f>
        <v>2896</v>
      </c>
      <c r="E10" s="215">
        <f aca="true" t="shared" si="3" ref="E10:N10">SUM(E11+E12)</f>
        <v>46499</v>
      </c>
      <c r="F10" s="215">
        <f t="shared" si="3"/>
        <v>36468</v>
      </c>
      <c r="G10" s="109">
        <f t="shared" si="3"/>
        <v>20735</v>
      </c>
      <c r="H10" s="109">
        <f t="shared" si="3"/>
        <v>20735</v>
      </c>
      <c r="I10" s="109">
        <f t="shared" si="3"/>
        <v>12143</v>
      </c>
      <c r="J10" s="109">
        <f t="shared" si="3"/>
        <v>28030</v>
      </c>
      <c r="K10" s="109">
        <f t="shared" si="3"/>
        <v>28030</v>
      </c>
      <c r="L10" s="109">
        <f t="shared" si="3"/>
        <v>28030</v>
      </c>
      <c r="M10" s="109">
        <f t="shared" si="3"/>
        <v>20295</v>
      </c>
      <c r="N10" s="109">
        <f t="shared" si="3"/>
        <v>10875</v>
      </c>
      <c r="O10" s="474" t="s">
        <v>391</v>
      </c>
      <c r="P10" s="136"/>
    </row>
    <row r="11" spans="1:16" ht="25.5">
      <c r="A11" s="505"/>
      <c r="B11" s="216" t="s">
        <v>292</v>
      </c>
      <c r="C11" s="113" t="s">
        <v>291</v>
      </c>
      <c r="D11" s="109">
        <v>0</v>
      </c>
      <c r="E11" s="109">
        <v>17790</v>
      </c>
      <c r="F11" s="109">
        <v>15029</v>
      </c>
      <c r="G11" s="109">
        <v>0</v>
      </c>
      <c r="H11" s="109">
        <v>0</v>
      </c>
      <c r="I11" s="109">
        <v>0</v>
      </c>
      <c r="J11" s="109">
        <v>17155</v>
      </c>
      <c r="K11" s="109">
        <v>17155</v>
      </c>
      <c r="L11" s="109">
        <v>17155</v>
      </c>
      <c r="M11" s="109">
        <v>9420</v>
      </c>
      <c r="N11" s="109">
        <v>0</v>
      </c>
      <c r="O11" s="474"/>
      <c r="P11" s="136"/>
    </row>
    <row r="12" spans="1:16" ht="51" customHeight="1">
      <c r="A12" s="505"/>
      <c r="B12" s="217" t="s">
        <v>293</v>
      </c>
      <c r="C12" s="113" t="s">
        <v>291</v>
      </c>
      <c r="D12" s="114">
        <v>2896</v>
      </c>
      <c r="E12" s="114">
        <v>28709</v>
      </c>
      <c r="F12" s="114">
        <v>21439</v>
      </c>
      <c r="G12" s="163">
        <v>20735</v>
      </c>
      <c r="H12" s="163">
        <v>20735</v>
      </c>
      <c r="I12" s="163">
        <v>12143</v>
      </c>
      <c r="J12" s="163">
        <v>10875</v>
      </c>
      <c r="K12" s="163">
        <v>10875</v>
      </c>
      <c r="L12" s="109">
        <v>10875</v>
      </c>
      <c r="M12" s="109">
        <v>10875</v>
      </c>
      <c r="N12" s="109">
        <v>10875</v>
      </c>
      <c r="O12" s="474"/>
      <c r="P12" s="136"/>
    </row>
    <row r="13" spans="1:16" ht="57" customHeight="1" thickBot="1">
      <c r="A13" s="108">
        <v>36</v>
      </c>
      <c r="B13" s="69" t="s">
        <v>294</v>
      </c>
      <c r="C13" s="108" t="s">
        <v>154</v>
      </c>
      <c r="D13" s="109" t="s">
        <v>295</v>
      </c>
      <c r="E13" s="109" t="s">
        <v>295</v>
      </c>
      <c r="F13" s="109" t="s">
        <v>295</v>
      </c>
      <c r="G13" s="109" t="s">
        <v>295</v>
      </c>
      <c r="H13" s="109" t="s">
        <v>295</v>
      </c>
      <c r="I13" s="109" t="s">
        <v>295</v>
      </c>
      <c r="J13" s="109" t="s">
        <v>295</v>
      </c>
      <c r="K13" s="109" t="s">
        <v>295</v>
      </c>
      <c r="L13" s="109" t="s">
        <v>295</v>
      </c>
      <c r="M13" s="109" t="s">
        <v>295</v>
      </c>
      <c r="N13" s="376" t="s">
        <v>295</v>
      </c>
      <c r="O13" s="429" t="s">
        <v>0</v>
      </c>
      <c r="P13" s="136"/>
    </row>
    <row r="14" spans="1:15" ht="26.25" thickBot="1">
      <c r="A14" s="218">
        <v>38</v>
      </c>
      <c r="B14" s="219" t="s">
        <v>281</v>
      </c>
      <c r="C14" s="220" t="s">
        <v>204</v>
      </c>
      <c r="D14" s="221">
        <f>Экономика!D18</f>
        <v>123</v>
      </c>
      <c r="E14" s="221">
        <f>Экономика!E18</f>
        <v>121.875</v>
      </c>
      <c r="F14" s="221">
        <f>Экономика!F18</f>
        <v>120.7</v>
      </c>
      <c r="G14" s="221">
        <f>Экономика!G18</f>
        <v>119.25</v>
      </c>
      <c r="H14" s="221" t="e">
        <f>Экономика!#REF!</f>
        <v>#REF!</v>
      </c>
      <c r="I14" s="221">
        <f>Экономика!H18</f>
        <v>117.95</v>
      </c>
      <c r="J14" s="221">
        <f>Экономика!I18</f>
        <v>117.05000000000001</v>
      </c>
      <c r="K14" s="221">
        <f>Экономика!J18</f>
        <v>116.4</v>
      </c>
      <c r="L14" s="222">
        <f>Экономика!K18</f>
        <v>115.94999999999999</v>
      </c>
      <c r="M14" s="222">
        <f>Экономика!L18</f>
        <v>115.94999999999999</v>
      </c>
      <c r="N14" s="222">
        <f>Экономика!L18</f>
        <v>115.94999999999999</v>
      </c>
      <c r="O14" s="223"/>
    </row>
    <row r="16" spans="2:15" ht="30" customHeight="1">
      <c r="B16" s="501" t="s">
        <v>296</v>
      </c>
      <c r="C16" s="501"/>
      <c r="D16" s="501"/>
      <c r="E16" s="501"/>
      <c r="J16" s="493"/>
      <c r="K16" s="493"/>
      <c r="L16" s="493"/>
      <c r="M16" s="493"/>
      <c r="N16" s="493"/>
      <c r="O16" s="493"/>
    </row>
  </sheetData>
  <sheetProtection selectLockedCells="1" selectUnlockedCells="1"/>
  <mergeCells count="8">
    <mergeCell ref="B16:E16"/>
    <mergeCell ref="J16:O16"/>
    <mergeCell ref="A1:O1"/>
    <mergeCell ref="A4:A9"/>
    <mergeCell ref="O4:O5"/>
    <mergeCell ref="O7:O9"/>
    <mergeCell ref="A10:A12"/>
    <mergeCell ref="O10:O12"/>
  </mergeCells>
  <printOptions horizontalCentered="1"/>
  <pageMargins left="0.19652777777777777" right="0.19652777777777777" top="0.27569444444444446" bottom="0.35416666666666663" header="0.15763888888888888" footer="0.19652777777777777"/>
  <pageSetup fitToHeight="4" fitToWidth="1" horizontalDpi="300" verticalDpi="300" orientation="landscape" paperSize="9" scale="93" r:id="rId1"/>
  <headerFooter alignWithMargins="0">
    <oddHeader>&amp;L&amp;14&amp;E&amp;F: &amp;A</oddHeader>
    <oddFooter>&amp;L&amp;8&amp;D;&amp;T&amp;R&amp;8&amp;P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43"/>
  <sheetViews>
    <sheetView zoomScale="120" zoomScaleNormal="120" zoomScaleSheetLayoutView="50" zoomScalePageLayoutView="0" workbookViewId="0" topLeftCell="A1">
      <pane xSplit="3" ySplit="3" topLeftCell="N4" activePane="bottomRight" state="frozen"/>
      <selection pane="topLeft" activeCell="A1" sqref="A1"/>
      <selection pane="topRight" activeCell="G1" sqref="G1"/>
      <selection pane="bottomLeft" activeCell="A34" sqref="A34"/>
      <selection pane="bottomRight" activeCell="N8" sqref="N8"/>
    </sheetView>
  </sheetViews>
  <sheetFormatPr defaultColWidth="9.33203125" defaultRowHeight="12.75"/>
  <cols>
    <col min="1" max="1" width="7" style="93" customWidth="1"/>
    <col min="2" max="2" width="46.16015625" style="94" customWidth="1"/>
    <col min="3" max="3" width="11.16015625" style="93" customWidth="1"/>
    <col min="4" max="6" width="9.33203125" style="93" hidden="1" customWidth="1"/>
    <col min="7" max="7" width="13" style="93" hidden="1" customWidth="1"/>
    <col min="8" max="8" width="0" style="93" hidden="1" customWidth="1"/>
    <col min="9" max="10" width="10.16015625" style="93" customWidth="1"/>
    <col min="11" max="13" width="11.16015625" style="93" customWidth="1"/>
    <col min="14" max="14" width="66.5" style="94" customWidth="1"/>
    <col min="15" max="15" width="52.33203125" style="94" customWidth="1"/>
    <col min="16" max="16" width="64.66015625" style="93" customWidth="1"/>
    <col min="17" max="16384" width="9.33203125" style="95" customWidth="1"/>
  </cols>
  <sheetData>
    <row r="1" spans="1:15" ht="15" customHeight="1">
      <c r="A1" s="497" t="s">
        <v>175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12.75">
      <c r="A2" s="96"/>
      <c r="B2" s="97" t="s">
        <v>176</v>
      </c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6"/>
      <c r="O2" s="96"/>
    </row>
    <row r="3" spans="1:15" ht="39" customHeight="1" thickBot="1">
      <c r="A3" s="188" t="s">
        <v>80</v>
      </c>
      <c r="B3" s="100" t="s">
        <v>177</v>
      </c>
      <c r="C3" s="101" t="s">
        <v>178</v>
      </c>
      <c r="D3" s="100">
        <v>2010</v>
      </c>
      <c r="E3" s="100">
        <v>2011</v>
      </c>
      <c r="F3" s="100">
        <v>2012</v>
      </c>
      <c r="G3" s="100">
        <v>2012</v>
      </c>
      <c r="H3" s="100">
        <f>'Свод новый'!H4</f>
        <v>2014</v>
      </c>
      <c r="I3" s="100">
        <f>'Свод новый'!I4</f>
        <v>2015</v>
      </c>
      <c r="J3" s="100">
        <f>'Свод новый'!J4</f>
        <v>2016</v>
      </c>
      <c r="K3" s="100">
        <f>'Свод новый'!K5</f>
        <v>2017</v>
      </c>
      <c r="L3" s="100">
        <f>'Свод новый'!L5</f>
        <v>2018</v>
      </c>
      <c r="M3" s="100">
        <f>'Свод новый'!M5</f>
        <v>2019</v>
      </c>
      <c r="N3" s="100" t="s">
        <v>85</v>
      </c>
      <c r="O3" s="188" t="s">
        <v>179</v>
      </c>
    </row>
    <row r="4" spans="1:20" ht="76.5" customHeight="1" thickBot="1">
      <c r="A4" s="509">
        <v>6</v>
      </c>
      <c r="B4" s="224" t="s">
        <v>297</v>
      </c>
      <c r="C4" s="225" t="s">
        <v>187</v>
      </c>
      <c r="D4" s="206">
        <f aca="true" t="shared" si="0" ref="D4:M4">D5/D6*100</f>
        <v>32.84313725490196</v>
      </c>
      <c r="E4" s="206">
        <f t="shared" si="0"/>
        <v>30.333333333333336</v>
      </c>
      <c r="F4" s="206">
        <f t="shared" si="0"/>
        <v>25.71428571428571</v>
      </c>
      <c r="G4" s="206">
        <f t="shared" si="0"/>
        <v>9.95238095238095</v>
      </c>
      <c r="H4" s="206">
        <f t="shared" si="0"/>
        <v>9.95238095238095</v>
      </c>
      <c r="I4" s="206">
        <f t="shared" si="0"/>
        <v>9.95238095238095</v>
      </c>
      <c r="J4" s="206">
        <f t="shared" si="0"/>
        <v>9.95238095238095</v>
      </c>
      <c r="K4" s="206">
        <f t="shared" si="0"/>
        <v>9.95238095238095</v>
      </c>
      <c r="L4" s="206">
        <f t="shared" si="0"/>
        <v>9.95238095238095</v>
      </c>
      <c r="M4" s="206">
        <f t="shared" si="0"/>
        <v>9.95238095238095</v>
      </c>
      <c r="N4" s="511" t="s">
        <v>404</v>
      </c>
      <c r="O4" s="512" t="s">
        <v>298</v>
      </c>
      <c r="T4" s="95" t="e">
        <f>Финансы!#REF!</f>
        <v>#REF!</v>
      </c>
    </row>
    <row r="5" spans="1:15" ht="50.25" customHeight="1" thickBot="1">
      <c r="A5" s="509"/>
      <c r="B5" s="106" t="s">
        <v>299</v>
      </c>
      <c r="C5" s="108" t="s">
        <v>300</v>
      </c>
      <c r="D5" s="226">
        <v>67</v>
      </c>
      <c r="E5" s="226">
        <v>63.7</v>
      </c>
      <c r="F5" s="226">
        <v>54</v>
      </c>
      <c r="G5" s="226">
        <v>20.9</v>
      </c>
      <c r="H5" s="226">
        <v>20.9</v>
      </c>
      <c r="I5" s="226">
        <v>20.9</v>
      </c>
      <c r="J5" s="226">
        <v>20.9</v>
      </c>
      <c r="K5" s="226">
        <v>20.9</v>
      </c>
      <c r="L5" s="226">
        <v>20.9</v>
      </c>
      <c r="M5" s="226">
        <v>20.9</v>
      </c>
      <c r="N5" s="511"/>
      <c r="O5" s="512"/>
    </row>
    <row r="6" spans="1:15" ht="27" customHeight="1" thickBot="1">
      <c r="A6" s="509"/>
      <c r="B6" s="227" t="s">
        <v>301</v>
      </c>
      <c r="C6" s="158" t="s">
        <v>300</v>
      </c>
      <c r="D6" s="228">
        <v>204</v>
      </c>
      <c r="E6" s="228">
        <v>210</v>
      </c>
      <c r="F6" s="228">
        <v>210</v>
      </c>
      <c r="G6" s="228">
        <v>210</v>
      </c>
      <c r="H6" s="228">
        <v>210</v>
      </c>
      <c r="I6" s="228">
        <v>210</v>
      </c>
      <c r="J6" s="228">
        <v>210</v>
      </c>
      <c r="K6" s="228">
        <v>210</v>
      </c>
      <c r="L6" s="228">
        <v>210</v>
      </c>
      <c r="M6" s="228">
        <v>210</v>
      </c>
      <c r="N6" s="511"/>
      <c r="O6" s="229"/>
    </row>
    <row r="7" spans="1:15" ht="79.5" customHeight="1" hidden="1" thickBot="1">
      <c r="A7" s="230">
        <v>7</v>
      </c>
      <c r="B7" s="231" t="s">
        <v>304</v>
      </c>
      <c r="C7" s="232" t="s">
        <v>187</v>
      </c>
      <c r="D7" s="233">
        <v>0</v>
      </c>
      <c r="E7" s="234">
        <v>0</v>
      </c>
      <c r="F7" s="234">
        <v>0</v>
      </c>
      <c r="G7" s="234">
        <v>0</v>
      </c>
      <c r="H7" s="234">
        <v>0</v>
      </c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5"/>
      <c r="O7" s="236"/>
    </row>
    <row r="8" spans="1:15" ht="98.25" customHeight="1" thickBot="1">
      <c r="A8" s="513">
        <v>27</v>
      </c>
      <c r="B8" s="224" t="s">
        <v>305</v>
      </c>
      <c r="C8" s="225" t="s">
        <v>187</v>
      </c>
      <c r="D8" s="206">
        <f aca="true" t="shared" si="1" ref="D8:M8">D10/D9*100</f>
        <v>76.16926503340757</v>
      </c>
      <c r="E8" s="206">
        <f t="shared" si="1"/>
        <v>76.16926503340757</v>
      </c>
      <c r="F8" s="206">
        <f t="shared" si="1"/>
        <v>76.16926503340757</v>
      </c>
      <c r="G8" s="206">
        <f t="shared" si="1"/>
        <v>77.37556561085974</v>
      </c>
      <c r="H8" s="206">
        <f t="shared" si="1"/>
        <v>100</v>
      </c>
      <c r="I8" s="206">
        <f t="shared" si="1"/>
        <v>100</v>
      </c>
      <c r="J8" s="206">
        <f t="shared" si="1"/>
        <v>100</v>
      </c>
      <c r="K8" s="206">
        <f t="shared" si="1"/>
        <v>100</v>
      </c>
      <c r="L8" s="206">
        <f t="shared" si="1"/>
        <v>100</v>
      </c>
      <c r="M8" s="206">
        <f t="shared" si="1"/>
        <v>100</v>
      </c>
      <c r="N8" s="422" t="s">
        <v>383</v>
      </c>
      <c r="O8" s="237"/>
    </row>
    <row r="9" spans="1:15" ht="45.75" customHeight="1" thickBot="1">
      <c r="A9" s="513"/>
      <c r="B9" s="106" t="s">
        <v>306</v>
      </c>
      <c r="C9" s="108" t="s">
        <v>183</v>
      </c>
      <c r="D9" s="238">
        <v>898</v>
      </c>
      <c r="E9" s="238">
        <v>898</v>
      </c>
      <c r="F9" s="238">
        <v>898</v>
      </c>
      <c r="G9" s="238">
        <v>884</v>
      </c>
      <c r="H9" s="370">
        <v>884</v>
      </c>
      <c r="I9" s="370">
        <v>884</v>
      </c>
      <c r="J9" s="438">
        <v>892</v>
      </c>
      <c r="K9" s="439">
        <v>892</v>
      </c>
      <c r="L9" s="370">
        <v>894</v>
      </c>
      <c r="M9" s="179">
        <v>898</v>
      </c>
      <c r="N9" s="514" t="s">
        <v>307</v>
      </c>
      <c r="O9" s="237"/>
    </row>
    <row r="10" spans="1:15" ht="55.5" customHeight="1" thickBot="1">
      <c r="A10" s="513"/>
      <c r="B10" s="240" t="s">
        <v>308</v>
      </c>
      <c r="C10" s="194" t="s">
        <v>183</v>
      </c>
      <c r="D10" s="238">
        <v>684</v>
      </c>
      <c r="E10" s="238">
        <v>684</v>
      </c>
      <c r="F10" s="238">
        <v>684</v>
      </c>
      <c r="G10" s="238">
        <v>684</v>
      </c>
      <c r="H10" s="369">
        <v>884</v>
      </c>
      <c r="I10" s="369">
        <v>884</v>
      </c>
      <c r="J10" s="438">
        <v>892</v>
      </c>
      <c r="K10" s="439">
        <v>892</v>
      </c>
      <c r="L10" s="370">
        <v>894</v>
      </c>
      <c r="M10" s="179">
        <v>898</v>
      </c>
      <c r="N10" s="514"/>
      <c r="O10" s="237"/>
    </row>
    <row r="11" spans="1:15" ht="207.75" customHeight="1" thickBot="1">
      <c r="A11" s="476">
        <v>28</v>
      </c>
      <c r="B11" s="224" t="s">
        <v>309</v>
      </c>
      <c r="C11" s="225" t="s">
        <v>187</v>
      </c>
      <c r="D11" s="206">
        <f aca="true" t="shared" si="2" ref="D11:M11">D13/D12*100</f>
        <v>80</v>
      </c>
      <c r="E11" s="206">
        <f t="shared" si="2"/>
        <v>87.5</v>
      </c>
      <c r="F11" s="206">
        <f t="shared" si="2"/>
        <v>87.5</v>
      </c>
      <c r="G11" s="206">
        <f t="shared" si="2"/>
        <v>87.5</v>
      </c>
      <c r="H11" s="206">
        <f t="shared" si="2"/>
        <v>87.5</v>
      </c>
      <c r="I11" s="206">
        <f t="shared" si="2"/>
        <v>87.5</v>
      </c>
      <c r="J11" s="206">
        <f t="shared" si="2"/>
        <v>75</v>
      </c>
      <c r="K11" s="206">
        <f t="shared" si="2"/>
        <v>75</v>
      </c>
      <c r="L11" s="206">
        <f t="shared" si="2"/>
        <v>75</v>
      </c>
      <c r="M11" s="206">
        <f t="shared" si="2"/>
        <v>75</v>
      </c>
      <c r="N11" s="407" t="s">
        <v>245</v>
      </c>
      <c r="O11" s="242"/>
    </row>
    <row r="12" spans="1:15" ht="27.75" customHeight="1" thickBot="1">
      <c r="A12" s="476"/>
      <c r="B12" s="69" t="s">
        <v>310</v>
      </c>
      <c r="C12" s="108" t="s">
        <v>183</v>
      </c>
      <c r="D12" s="243">
        <v>10</v>
      </c>
      <c r="E12" s="243">
        <v>8</v>
      </c>
      <c r="F12" s="243">
        <v>8</v>
      </c>
      <c r="G12" s="243">
        <v>8</v>
      </c>
      <c r="H12" s="243">
        <v>8</v>
      </c>
      <c r="I12" s="243">
        <v>8</v>
      </c>
      <c r="J12" s="243">
        <v>8</v>
      </c>
      <c r="K12" s="243">
        <v>8</v>
      </c>
      <c r="L12" s="243">
        <v>8</v>
      </c>
      <c r="M12" s="243">
        <v>8</v>
      </c>
      <c r="N12" s="244"/>
      <c r="O12" s="242"/>
    </row>
    <row r="13" spans="1:15" ht="68.25" customHeight="1" thickBot="1">
      <c r="A13" s="476"/>
      <c r="B13" s="112" t="s">
        <v>311</v>
      </c>
      <c r="C13" s="113" t="s">
        <v>183</v>
      </c>
      <c r="D13" s="245">
        <v>8</v>
      </c>
      <c r="E13" s="245">
        <v>7</v>
      </c>
      <c r="F13" s="245">
        <v>7</v>
      </c>
      <c r="G13" s="245">
        <v>7</v>
      </c>
      <c r="H13" s="245">
        <v>7</v>
      </c>
      <c r="I13" s="245">
        <v>7</v>
      </c>
      <c r="J13" s="245">
        <v>6</v>
      </c>
      <c r="K13" s="245">
        <v>6</v>
      </c>
      <c r="L13" s="245">
        <v>6</v>
      </c>
      <c r="M13" s="245">
        <v>6</v>
      </c>
      <c r="N13" s="244"/>
      <c r="O13" s="242"/>
    </row>
    <row r="14" spans="1:15" ht="51.75" customHeight="1" thickBot="1">
      <c r="A14" s="509">
        <v>29</v>
      </c>
      <c r="B14" s="246" t="s">
        <v>312</v>
      </c>
      <c r="C14" s="225" t="s">
        <v>187</v>
      </c>
      <c r="D14" s="206">
        <f aca="true" t="shared" si="3" ref="D14:M14">D15/D16*100</f>
        <v>31.403118040089083</v>
      </c>
      <c r="E14" s="206">
        <f t="shared" si="3"/>
        <v>84.85523385300668</v>
      </c>
      <c r="F14" s="206">
        <v>99.1</v>
      </c>
      <c r="G14" s="206">
        <f t="shared" si="3"/>
        <v>93.98663697104676</v>
      </c>
      <c r="H14" s="206">
        <f t="shared" si="3"/>
        <v>100</v>
      </c>
      <c r="I14" s="206">
        <f t="shared" si="3"/>
        <v>100</v>
      </c>
      <c r="J14" s="206">
        <f t="shared" si="3"/>
        <v>100</v>
      </c>
      <c r="K14" s="206">
        <f t="shared" si="3"/>
        <v>100</v>
      </c>
      <c r="L14" s="206">
        <f t="shared" si="3"/>
        <v>100</v>
      </c>
      <c r="M14" s="206">
        <f t="shared" si="3"/>
        <v>100</v>
      </c>
      <c r="N14" s="510" t="s">
        <v>302</v>
      </c>
      <c r="O14" s="242"/>
    </row>
    <row r="15" spans="1:15" ht="60" customHeight="1" thickBot="1">
      <c r="A15" s="509"/>
      <c r="B15" s="181" t="s">
        <v>313</v>
      </c>
      <c r="C15" s="113" t="s">
        <v>183</v>
      </c>
      <c r="D15" s="179">
        <f>КУИГ!D15</f>
        <v>282</v>
      </c>
      <c r="E15" s="179">
        <f>КУИГ!E15</f>
        <v>762</v>
      </c>
      <c r="F15" s="179">
        <v>844</v>
      </c>
      <c r="G15" s="238">
        <v>844</v>
      </c>
      <c r="H15" s="369">
        <v>884</v>
      </c>
      <c r="I15" s="369">
        <v>884</v>
      </c>
      <c r="J15" s="369">
        <v>884</v>
      </c>
      <c r="K15" s="369">
        <v>884</v>
      </c>
      <c r="L15" s="369">
        <v>884</v>
      </c>
      <c r="M15" s="369">
        <v>884</v>
      </c>
      <c r="N15" s="510"/>
      <c r="O15" s="242"/>
    </row>
    <row r="16" spans="1:15" ht="26.25" customHeight="1" thickBot="1">
      <c r="A16" s="509"/>
      <c r="B16" s="247" t="s">
        <v>314</v>
      </c>
      <c r="C16" s="248" t="s">
        <v>183</v>
      </c>
      <c r="D16" s="379">
        <v>898</v>
      </c>
      <c r="E16" s="238">
        <v>898</v>
      </c>
      <c r="F16" s="238">
        <v>898</v>
      </c>
      <c r="G16" s="238">
        <v>898</v>
      </c>
      <c r="H16" s="369">
        <v>884</v>
      </c>
      <c r="I16" s="369">
        <v>884</v>
      </c>
      <c r="J16" s="369">
        <v>884</v>
      </c>
      <c r="K16" s="369">
        <v>884</v>
      </c>
      <c r="L16" s="369">
        <v>884</v>
      </c>
      <c r="M16" s="369">
        <v>884</v>
      </c>
      <c r="N16" s="510"/>
      <c r="O16" s="242"/>
    </row>
    <row r="17" spans="1:15" ht="36.75" customHeight="1" thickBot="1">
      <c r="A17" s="509">
        <v>39</v>
      </c>
      <c r="B17" s="106" t="s">
        <v>159</v>
      </c>
      <c r="C17" s="147"/>
      <c r="D17" s="249"/>
      <c r="E17" s="249"/>
      <c r="F17" s="249"/>
      <c r="G17" s="249"/>
      <c r="H17" s="249"/>
      <c r="I17" s="250"/>
      <c r="J17" s="250"/>
      <c r="K17" s="251"/>
      <c r="L17" s="252"/>
      <c r="M17" s="100"/>
      <c r="N17" s="324" t="s">
        <v>246</v>
      </c>
      <c r="O17" s="201"/>
    </row>
    <row r="18" spans="1:15" ht="15" customHeight="1" thickBot="1">
      <c r="A18" s="509"/>
      <c r="B18" s="507" t="s">
        <v>315</v>
      </c>
      <c r="C18" s="108" t="s">
        <v>316</v>
      </c>
      <c r="D18" s="129">
        <f>D19/D28</f>
        <v>637.7462555066079</v>
      </c>
      <c r="E18" s="129">
        <v>875.5</v>
      </c>
      <c r="F18" s="129">
        <v>868.3</v>
      </c>
      <c r="G18" s="129">
        <v>433.9</v>
      </c>
      <c r="H18" s="129">
        <v>867</v>
      </c>
      <c r="I18" s="432">
        <v>867.6</v>
      </c>
      <c r="J18" s="432">
        <f>J19/J28</f>
        <v>867.6125907990315</v>
      </c>
      <c r="K18" s="129">
        <f>K19/K28</f>
        <v>867.6222760290557</v>
      </c>
      <c r="L18" s="129">
        <f>L19/L28</f>
        <v>867.5932203389831</v>
      </c>
      <c r="M18" s="129">
        <f>M19/M28</f>
        <v>867.5544794188862</v>
      </c>
      <c r="N18" s="253"/>
      <c r="O18" s="201"/>
    </row>
    <row r="19" spans="1:15" ht="15" customHeight="1" thickBot="1">
      <c r="A19" s="509"/>
      <c r="B19" s="507"/>
      <c r="C19" s="108" t="s">
        <v>317</v>
      </c>
      <c r="D19" s="192">
        <v>65145.78</v>
      </c>
      <c r="E19" s="192">
        <v>47057.8</v>
      </c>
      <c r="F19" s="192">
        <v>68822.6</v>
      </c>
      <c r="G19" s="192">
        <v>89599</v>
      </c>
      <c r="H19" s="192">
        <v>89590</v>
      </c>
      <c r="I19" s="254">
        <v>89588</v>
      </c>
      <c r="J19" s="254">
        <v>89581</v>
      </c>
      <c r="K19" s="46">
        <v>89582</v>
      </c>
      <c r="L19" s="131">
        <v>89579</v>
      </c>
      <c r="M19" s="110">
        <v>89575</v>
      </c>
      <c r="N19" s="253"/>
      <c r="O19" s="201"/>
    </row>
    <row r="20" spans="1:15" ht="15" customHeight="1" thickBot="1">
      <c r="A20" s="509"/>
      <c r="B20" s="507" t="s">
        <v>318</v>
      </c>
      <c r="C20" s="108" t="s">
        <v>319</v>
      </c>
      <c r="D20" s="129">
        <f>D21/D29</f>
        <v>0.23774298625679705</v>
      </c>
      <c r="E20" s="129">
        <v>0.3</v>
      </c>
      <c r="F20" s="129">
        <v>0.3</v>
      </c>
      <c r="G20" s="129">
        <f aca="true" t="shared" si="4" ref="G20:M20">G21/G29</f>
        <v>0.2474526315789474</v>
      </c>
      <c r="H20" s="129">
        <f t="shared" si="4"/>
        <v>0.24259649258978364</v>
      </c>
      <c r="I20" s="432">
        <f t="shared" si="4"/>
        <v>0.24267906457500818</v>
      </c>
      <c r="J20" s="432">
        <f t="shared" si="4"/>
        <v>0.24054208974778904</v>
      </c>
      <c r="K20" s="129">
        <f t="shared" si="4"/>
        <v>0.23862897985705003</v>
      </c>
      <c r="L20" s="378">
        <f t="shared" si="4"/>
        <v>0.23662584595552688</v>
      </c>
      <c r="M20" s="378">
        <f t="shared" si="4"/>
        <v>0.23488</v>
      </c>
      <c r="N20" s="253"/>
      <c r="O20" s="201"/>
    </row>
    <row r="21" spans="1:15" ht="15" customHeight="1" thickBot="1">
      <c r="A21" s="509"/>
      <c r="B21" s="507"/>
      <c r="C21" s="108" t="s">
        <v>320</v>
      </c>
      <c r="D21" s="192">
        <v>531.04318</v>
      </c>
      <c r="E21" s="192">
        <v>379.1</v>
      </c>
      <c r="F21" s="192">
        <v>538.3</v>
      </c>
      <c r="G21" s="192">
        <v>587.7</v>
      </c>
      <c r="H21" s="192">
        <v>587.6</v>
      </c>
      <c r="I21" s="254">
        <v>587.8</v>
      </c>
      <c r="J21" s="254">
        <v>587.5</v>
      </c>
      <c r="K21" s="46">
        <v>587.6</v>
      </c>
      <c r="L21" s="131">
        <v>587.4</v>
      </c>
      <c r="M21" s="110">
        <v>587.2</v>
      </c>
      <c r="N21" s="253"/>
      <c r="O21" s="201"/>
    </row>
    <row r="22" spans="1:15" ht="15" customHeight="1" thickBot="1">
      <c r="A22" s="509"/>
      <c r="B22" s="507" t="s">
        <v>321</v>
      </c>
      <c r="C22" s="108" t="s">
        <v>322</v>
      </c>
      <c r="D22" s="129">
        <f>D23/D28</f>
        <v>63.14537444933921</v>
      </c>
      <c r="E22" s="129">
        <v>52.7</v>
      </c>
      <c r="F22" s="129">
        <v>34.7</v>
      </c>
      <c r="G22" s="129">
        <f aca="true" t="shared" si="5" ref="G22:M22">G23/G28</f>
        <v>34.479418886198545</v>
      </c>
      <c r="H22" s="129">
        <f t="shared" si="5"/>
        <v>34.38256658595642</v>
      </c>
      <c r="I22" s="432">
        <v>21.6</v>
      </c>
      <c r="J22" s="432">
        <v>21.6</v>
      </c>
      <c r="K22" s="129">
        <f t="shared" si="5"/>
        <v>34.38256658595642</v>
      </c>
      <c r="L22" s="378">
        <f t="shared" si="5"/>
        <v>34.3728813559322</v>
      </c>
      <c r="M22" s="378">
        <f t="shared" si="5"/>
        <v>34.36319612590799</v>
      </c>
      <c r="N22" s="253"/>
      <c r="O22" s="201"/>
    </row>
    <row r="23" spans="1:15" ht="15" customHeight="1" thickBot="1">
      <c r="A23" s="509"/>
      <c r="B23" s="507"/>
      <c r="C23" s="108" t="s">
        <v>323</v>
      </c>
      <c r="D23" s="192">
        <v>6450.3</v>
      </c>
      <c r="E23" s="192">
        <v>2704.6</v>
      </c>
      <c r="F23" s="192">
        <v>4791.3</v>
      </c>
      <c r="G23" s="192">
        <v>3560</v>
      </c>
      <c r="H23" s="192">
        <v>3550</v>
      </c>
      <c r="I23" s="254">
        <v>3550.5</v>
      </c>
      <c r="J23" s="254">
        <v>3550.1</v>
      </c>
      <c r="K23" s="46">
        <v>3550</v>
      </c>
      <c r="L23" s="131">
        <v>3549</v>
      </c>
      <c r="M23" s="110">
        <v>3548</v>
      </c>
      <c r="N23" s="253"/>
      <c r="O23" s="201"/>
    </row>
    <row r="24" spans="1:15" ht="15" customHeight="1" thickBot="1">
      <c r="A24" s="509"/>
      <c r="B24" s="507" t="s">
        <v>324</v>
      </c>
      <c r="C24" s="108" t="s">
        <v>322</v>
      </c>
      <c r="D24" s="129">
        <f>D25/D28</f>
        <v>63.14537444933921</v>
      </c>
      <c r="E24" s="129">
        <v>59.5</v>
      </c>
      <c r="F24" s="129">
        <v>52.3</v>
      </c>
      <c r="G24" s="129">
        <f aca="true" t="shared" si="6" ref="G24:M24">G25/G28</f>
        <v>51.380145278450364</v>
      </c>
      <c r="H24" s="129">
        <f t="shared" si="6"/>
        <v>51.3317191283293</v>
      </c>
      <c r="I24" s="432">
        <v>44</v>
      </c>
      <c r="J24" s="432">
        <v>44</v>
      </c>
      <c r="K24" s="129">
        <f t="shared" si="6"/>
        <v>51.29297820823245</v>
      </c>
      <c r="L24" s="129">
        <f t="shared" si="6"/>
        <v>51.27360774818402</v>
      </c>
      <c r="M24" s="129">
        <f t="shared" si="6"/>
        <v>51.25423728813559</v>
      </c>
      <c r="N24" s="253"/>
      <c r="O24" s="201"/>
    </row>
    <row r="25" spans="1:15" ht="15" customHeight="1" thickBot="1">
      <c r="A25" s="509"/>
      <c r="B25" s="507"/>
      <c r="C25" s="108" t="s">
        <v>323</v>
      </c>
      <c r="D25" s="192">
        <v>6450.3</v>
      </c>
      <c r="E25" s="192">
        <v>3705.5</v>
      </c>
      <c r="F25" s="192">
        <v>5280</v>
      </c>
      <c r="G25" s="192">
        <v>5305</v>
      </c>
      <c r="H25" s="192">
        <v>5300</v>
      </c>
      <c r="I25" s="254">
        <v>5298</v>
      </c>
      <c r="J25" s="254">
        <v>5296.5</v>
      </c>
      <c r="K25" s="46">
        <v>5296</v>
      </c>
      <c r="L25" s="131">
        <v>5294</v>
      </c>
      <c r="M25" s="131">
        <v>5292</v>
      </c>
      <c r="N25" s="253"/>
      <c r="O25" s="201"/>
    </row>
    <row r="26" spans="1:15" ht="15" customHeight="1" thickBot="1">
      <c r="A26" s="509"/>
      <c r="B26" s="507" t="s">
        <v>325</v>
      </c>
      <c r="C26" s="108" t="s">
        <v>322</v>
      </c>
      <c r="D26" s="129">
        <f>D27/D28</f>
        <v>88.74625550660792</v>
      </c>
      <c r="E26" s="129">
        <v>141.3</v>
      </c>
      <c r="F26" s="129">
        <f aca="true" t="shared" si="7" ref="F26:M26">F27/F28</f>
        <v>130.77005347593584</v>
      </c>
      <c r="G26" s="129">
        <f t="shared" si="7"/>
        <v>130.25569007263923</v>
      </c>
      <c r="H26" s="129">
        <f t="shared" si="7"/>
        <v>130.24697336561744</v>
      </c>
      <c r="I26" s="432">
        <f t="shared" si="7"/>
        <v>130.22663438256657</v>
      </c>
      <c r="J26" s="432">
        <f t="shared" si="7"/>
        <v>130.22179176755446</v>
      </c>
      <c r="K26" s="129">
        <f t="shared" si="7"/>
        <v>130.2227602905569</v>
      </c>
      <c r="L26" s="129">
        <f t="shared" si="7"/>
        <v>130.21791767554478</v>
      </c>
      <c r="M26" s="129">
        <f t="shared" si="7"/>
        <v>130.21307506053267</v>
      </c>
      <c r="N26" s="253"/>
      <c r="O26" s="201"/>
    </row>
    <row r="27" spans="1:15" ht="15" customHeight="1" thickBot="1">
      <c r="A27" s="509"/>
      <c r="B27" s="507"/>
      <c r="C27" s="108" t="s">
        <v>323</v>
      </c>
      <c r="D27" s="192">
        <v>9065.43</v>
      </c>
      <c r="E27" s="192">
        <v>10600.7</v>
      </c>
      <c r="F27" s="192">
        <v>13449.7</v>
      </c>
      <c r="G27" s="192">
        <v>13448.9</v>
      </c>
      <c r="H27" s="192">
        <v>13448</v>
      </c>
      <c r="I27" s="254">
        <v>13445.9</v>
      </c>
      <c r="J27" s="254">
        <v>13445.4</v>
      </c>
      <c r="K27" s="46">
        <v>13445.5</v>
      </c>
      <c r="L27" s="131">
        <v>13445</v>
      </c>
      <c r="M27" s="131">
        <v>13444.5</v>
      </c>
      <c r="N27" s="253"/>
      <c r="O27" s="201"/>
    </row>
    <row r="28" spans="1:15" ht="26.25" customHeight="1" thickBot="1">
      <c r="A28" s="509"/>
      <c r="B28" s="80" t="s">
        <v>326</v>
      </c>
      <c r="C28" s="108" t="s">
        <v>327</v>
      </c>
      <c r="D28" s="126">
        <v>102.15</v>
      </c>
      <c r="E28" s="126">
        <v>101.93</v>
      </c>
      <c r="F28" s="126">
        <v>102.85</v>
      </c>
      <c r="G28" s="126">
        <v>103.25</v>
      </c>
      <c r="H28" s="126">
        <v>103.25</v>
      </c>
      <c r="I28" s="126">
        <v>103.25</v>
      </c>
      <c r="J28" s="126">
        <v>103.25</v>
      </c>
      <c r="K28" s="126">
        <v>103.25</v>
      </c>
      <c r="L28" s="126">
        <v>103.25</v>
      </c>
      <c r="M28" s="126">
        <v>103.25</v>
      </c>
      <c r="N28" s="126"/>
      <c r="O28" s="126">
        <v>103.25</v>
      </c>
    </row>
    <row r="29" spans="1:15" ht="26.25" customHeight="1" thickBot="1">
      <c r="A29" s="509"/>
      <c r="B29" s="193" t="s">
        <v>328</v>
      </c>
      <c r="C29" s="194" t="s">
        <v>329</v>
      </c>
      <c r="D29" s="195">
        <v>2233.686</v>
      </c>
      <c r="E29" s="195">
        <v>2282</v>
      </c>
      <c r="F29" s="195">
        <v>2374.636</v>
      </c>
      <c r="G29" s="195">
        <v>2375</v>
      </c>
      <c r="H29" s="114">
        <f>2422.129</f>
        <v>2422.129</v>
      </c>
      <c r="I29" s="192">
        <f>2422.129</f>
        <v>2422.129</v>
      </c>
      <c r="J29" s="192">
        <v>2442.4</v>
      </c>
      <c r="K29" s="192">
        <v>2462.4</v>
      </c>
      <c r="L29" s="192">
        <v>2482.4</v>
      </c>
      <c r="M29" s="192">
        <v>2500</v>
      </c>
      <c r="N29" s="253"/>
      <c r="O29" s="256"/>
    </row>
    <row r="30" spans="1:15" ht="39" customHeight="1" thickBot="1">
      <c r="A30" s="506">
        <v>40</v>
      </c>
      <c r="B30" s="231" t="s">
        <v>330</v>
      </c>
      <c r="C30" s="232"/>
      <c r="D30" s="215"/>
      <c r="E30" s="215"/>
      <c r="F30" s="215"/>
      <c r="G30" s="215"/>
      <c r="H30" s="341"/>
      <c r="I30" s="423"/>
      <c r="J30" s="423"/>
      <c r="K30" s="423"/>
      <c r="L30" s="423"/>
      <c r="M30" s="423"/>
      <c r="N30" s="408" t="s">
        <v>247</v>
      </c>
      <c r="O30" s="127"/>
    </row>
    <row r="31" spans="1:15" ht="17.25" customHeight="1" thickBot="1">
      <c r="A31" s="506"/>
      <c r="B31" s="507" t="s">
        <v>331</v>
      </c>
      <c r="C31" s="104" t="s">
        <v>316</v>
      </c>
      <c r="D31" s="129">
        <f aca="true" t="shared" si="8" ref="D31:M31">D32/D42</f>
        <v>37.55528455284553</v>
      </c>
      <c r="E31" s="129">
        <f t="shared" si="8"/>
        <v>34.595282051282055</v>
      </c>
      <c r="F31" s="129">
        <f t="shared" si="8"/>
        <v>33.92709196354598</v>
      </c>
      <c r="G31" s="129">
        <f t="shared" si="8"/>
        <v>33.133752620545074</v>
      </c>
      <c r="H31" s="368">
        <f t="shared" si="8"/>
        <v>33.505722763883</v>
      </c>
      <c r="I31" s="435">
        <f t="shared" si="8"/>
        <v>33.770183682187096</v>
      </c>
      <c r="J31" s="435">
        <f t="shared" si="8"/>
        <v>33.957903780068726</v>
      </c>
      <c r="K31" s="433">
        <f t="shared" si="8"/>
        <v>34.08969383354894</v>
      </c>
      <c r="L31" s="433">
        <f t="shared" si="8"/>
        <v>34.08883139284175</v>
      </c>
      <c r="M31" s="433">
        <f t="shared" si="8"/>
        <v>34.087968952134545</v>
      </c>
      <c r="N31" s="508"/>
      <c r="O31" s="256"/>
    </row>
    <row r="32" spans="1:15" ht="13.5" customHeight="1" thickBot="1">
      <c r="A32" s="506"/>
      <c r="B32" s="507"/>
      <c r="C32" s="108" t="s">
        <v>317</v>
      </c>
      <c r="D32" s="192">
        <v>4619.3</v>
      </c>
      <c r="E32" s="192">
        <v>4216.3</v>
      </c>
      <c r="F32" s="192">
        <v>4095</v>
      </c>
      <c r="G32" s="192">
        <v>3951.2</v>
      </c>
      <c r="H32" s="192">
        <v>3952</v>
      </c>
      <c r="I32" s="424">
        <v>3952.8</v>
      </c>
      <c r="J32" s="424">
        <v>3952.7</v>
      </c>
      <c r="K32" s="424">
        <v>3952.7</v>
      </c>
      <c r="L32" s="424">
        <v>3952.6</v>
      </c>
      <c r="M32" s="424">
        <v>3952.5</v>
      </c>
      <c r="N32" s="508"/>
      <c r="O32" s="256"/>
    </row>
    <row r="33" spans="1:15" ht="18.75" customHeight="1" thickBot="1">
      <c r="A33" s="506"/>
      <c r="B33" s="507" t="s">
        <v>332</v>
      </c>
      <c r="C33" s="104" t="s">
        <v>319</v>
      </c>
      <c r="D33" s="129">
        <f>D34/D42</f>
        <v>0.34227642276422765</v>
      </c>
      <c r="E33" s="129">
        <f>E34/E42</f>
        <v>0.3142564102564102</v>
      </c>
      <c r="F33" s="129">
        <f>F34/F41</f>
        <v>0.26593305823016966</v>
      </c>
      <c r="G33" s="129">
        <v>0.1</v>
      </c>
      <c r="H33" s="129">
        <f>H34/H41</f>
        <v>0.16735442457588262</v>
      </c>
      <c r="I33" s="436">
        <f>I34/I41</f>
        <v>0.16735442457588262</v>
      </c>
      <c r="J33" s="436">
        <f>J34/J43</f>
        <v>0.16735442457588262</v>
      </c>
      <c r="K33" s="434">
        <f>K34/K41</f>
        <v>0.16735442457588262</v>
      </c>
      <c r="L33" s="434">
        <v>0.2</v>
      </c>
      <c r="M33" s="434">
        <v>0.2</v>
      </c>
      <c r="N33" s="508"/>
      <c r="O33" s="256"/>
    </row>
    <row r="34" spans="1:15" ht="15.75" customHeight="1" thickBot="1">
      <c r="A34" s="506"/>
      <c r="B34" s="507"/>
      <c r="C34" s="108" t="s">
        <v>320</v>
      </c>
      <c r="D34" s="192">
        <v>42.1</v>
      </c>
      <c r="E34" s="192">
        <v>38.3</v>
      </c>
      <c r="F34" s="192">
        <v>58</v>
      </c>
      <c r="G34" s="192">
        <v>36.5</v>
      </c>
      <c r="H34" s="192">
        <v>36.5</v>
      </c>
      <c r="I34" s="425">
        <v>36.5</v>
      </c>
      <c r="J34" s="425">
        <v>36.5</v>
      </c>
      <c r="K34" s="425">
        <v>36.5</v>
      </c>
      <c r="L34" s="425">
        <v>36.5</v>
      </c>
      <c r="M34" s="425">
        <v>36.5</v>
      </c>
      <c r="N34" s="508"/>
      <c r="O34" s="256"/>
    </row>
    <row r="35" spans="1:15" ht="15.75" customHeight="1" thickBot="1">
      <c r="A35" s="506"/>
      <c r="B35" s="507" t="s">
        <v>333</v>
      </c>
      <c r="C35" s="104" t="s">
        <v>322</v>
      </c>
      <c r="D35" s="129">
        <f aca="true" t="shared" si="9" ref="D35:M35">D36/D42</f>
        <v>1.026829268292683</v>
      </c>
      <c r="E35" s="129">
        <f t="shared" si="9"/>
        <v>0.7770256410256411</v>
      </c>
      <c r="F35" s="129">
        <f t="shared" si="9"/>
        <v>0.8367854183927091</v>
      </c>
      <c r="G35" s="129">
        <f t="shared" si="9"/>
        <v>0.8293501048218029</v>
      </c>
      <c r="H35" s="129">
        <f t="shared" si="9"/>
        <v>0.8384908859686308</v>
      </c>
      <c r="I35" s="436">
        <f t="shared" si="9"/>
        <v>0.8423750533959845</v>
      </c>
      <c r="J35" s="436">
        <f t="shared" si="9"/>
        <v>0.8479381443298969</v>
      </c>
      <c r="K35" s="434">
        <f t="shared" si="9"/>
        <v>0.8529538594221648</v>
      </c>
      <c r="L35" s="434">
        <f t="shared" si="9"/>
        <v>0.8529538594221648</v>
      </c>
      <c r="M35" s="434">
        <f t="shared" si="9"/>
        <v>0.8529538594221648</v>
      </c>
      <c r="N35" s="508"/>
      <c r="O35" s="256"/>
    </row>
    <row r="36" spans="1:15" ht="15.75" customHeight="1" thickBot="1">
      <c r="A36" s="506"/>
      <c r="B36" s="507"/>
      <c r="C36" s="108" t="s">
        <v>323</v>
      </c>
      <c r="D36" s="192">
        <v>126.3</v>
      </c>
      <c r="E36" s="192">
        <v>94.7</v>
      </c>
      <c r="F36" s="192">
        <v>101</v>
      </c>
      <c r="G36" s="192">
        <v>98.9</v>
      </c>
      <c r="H36" s="192">
        <v>98.9</v>
      </c>
      <c r="I36" s="425">
        <v>98.6</v>
      </c>
      <c r="J36" s="425">
        <v>98.7</v>
      </c>
      <c r="K36" s="425">
        <v>98.9</v>
      </c>
      <c r="L36" s="425">
        <v>98.9</v>
      </c>
      <c r="M36" s="425">
        <v>98.9</v>
      </c>
      <c r="N36" s="508"/>
      <c r="O36" s="256"/>
    </row>
    <row r="37" spans="1:15" ht="15.75" customHeight="1" thickBot="1">
      <c r="A37" s="506"/>
      <c r="B37" s="507" t="s">
        <v>335</v>
      </c>
      <c r="C37" s="104" t="s">
        <v>322</v>
      </c>
      <c r="D37" s="129">
        <f aca="true" t="shared" si="10" ref="D37:M37">D38/D42</f>
        <v>1.7089430894308941</v>
      </c>
      <c r="E37" s="129">
        <f t="shared" si="10"/>
        <v>1.7969230769230768</v>
      </c>
      <c r="F37" s="129">
        <f t="shared" si="10"/>
        <v>1.3653686826843414</v>
      </c>
      <c r="G37" s="129">
        <f t="shared" si="10"/>
        <v>1.4255765199161425</v>
      </c>
      <c r="H37" s="129">
        <f t="shared" si="10"/>
        <v>1.437049597286986</v>
      </c>
      <c r="I37" s="436">
        <f t="shared" si="10"/>
        <v>1.4480991029474581</v>
      </c>
      <c r="J37" s="436">
        <f t="shared" si="10"/>
        <v>1.4561855670103092</v>
      </c>
      <c r="K37" s="434">
        <f t="shared" si="10"/>
        <v>1.466149202242346</v>
      </c>
      <c r="L37" s="434">
        <f t="shared" si="10"/>
        <v>1.466149202242346</v>
      </c>
      <c r="M37" s="434">
        <f t="shared" si="10"/>
        <v>1.466149202242346</v>
      </c>
      <c r="N37" s="508"/>
      <c r="O37" s="256"/>
    </row>
    <row r="38" spans="1:15" ht="16.5" customHeight="1" thickBot="1">
      <c r="A38" s="506"/>
      <c r="B38" s="507"/>
      <c r="C38" s="108" t="s">
        <v>323</v>
      </c>
      <c r="D38" s="192">
        <v>210.2</v>
      </c>
      <c r="E38" s="192">
        <v>219</v>
      </c>
      <c r="F38" s="192">
        <v>164.8</v>
      </c>
      <c r="G38" s="192">
        <v>170</v>
      </c>
      <c r="H38" s="192">
        <v>169.5</v>
      </c>
      <c r="I38" s="424">
        <v>169.5</v>
      </c>
      <c r="J38" s="424">
        <v>169.5</v>
      </c>
      <c r="K38" s="424">
        <v>170</v>
      </c>
      <c r="L38" s="424">
        <v>170</v>
      </c>
      <c r="M38" s="424">
        <v>170</v>
      </c>
      <c r="N38" s="508"/>
      <c r="O38" s="256"/>
    </row>
    <row r="39" spans="1:15" ht="18" customHeight="1" thickBot="1">
      <c r="A39" s="506"/>
      <c r="B39" s="507" t="s">
        <v>336</v>
      </c>
      <c r="C39" s="104" t="s">
        <v>322</v>
      </c>
      <c r="D39" s="129">
        <f aca="true" t="shared" si="11" ref="D39:M39">D40/D42</f>
        <v>0.4113821138211382</v>
      </c>
      <c r="E39" s="129">
        <f t="shared" si="11"/>
        <v>0.45784615384615385</v>
      </c>
      <c r="F39" s="129">
        <f t="shared" si="11"/>
        <v>0.523612261806131</v>
      </c>
      <c r="G39" s="129">
        <f t="shared" si="11"/>
        <v>0.5324947589098532</v>
      </c>
      <c r="H39" s="129">
        <f t="shared" si="11"/>
        <v>0.5383637134378974</v>
      </c>
      <c r="I39" s="436">
        <f t="shared" si="11"/>
        <v>0.5425032037590772</v>
      </c>
      <c r="J39" s="436">
        <f t="shared" si="11"/>
        <v>0.5455326460481099</v>
      </c>
      <c r="K39" s="434">
        <f t="shared" si="11"/>
        <v>0.5476498490728763</v>
      </c>
      <c r="L39" s="434">
        <f t="shared" si="11"/>
        <v>0.5476498490728763</v>
      </c>
      <c r="M39" s="434">
        <f t="shared" si="11"/>
        <v>0.5476498490728763</v>
      </c>
      <c r="N39" s="508"/>
      <c r="O39" s="258"/>
    </row>
    <row r="40" spans="1:16" ht="12.75">
      <c r="A40" s="506"/>
      <c r="B40" s="507"/>
      <c r="C40" s="108" t="s">
        <v>323</v>
      </c>
      <c r="D40" s="192">
        <v>50.6</v>
      </c>
      <c r="E40" s="192">
        <v>55.8</v>
      </c>
      <c r="F40" s="192">
        <v>63.2</v>
      </c>
      <c r="G40" s="192">
        <v>63.5</v>
      </c>
      <c r="H40" s="192">
        <v>63.5</v>
      </c>
      <c r="I40" s="425">
        <v>63.5</v>
      </c>
      <c r="J40" s="425">
        <v>63.5</v>
      </c>
      <c r="K40" s="425">
        <v>63.5</v>
      </c>
      <c r="L40" s="425">
        <v>63.5</v>
      </c>
      <c r="M40" s="425">
        <v>63.5</v>
      </c>
      <c r="N40" s="508"/>
      <c r="O40" s="259"/>
      <c r="P40" s="95"/>
    </row>
    <row r="41" spans="1:16" ht="25.5">
      <c r="A41" s="260"/>
      <c r="B41" s="261" t="s">
        <v>337</v>
      </c>
      <c r="C41" s="108" t="s">
        <v>131</v>
      </c>
      <c r="D41" s="192"/>
      <c r="E41" s="192"/>
      <c r="F41" s="192">
        <v>218.1</v>
      </c>
      <c r="G41" s="192">
        <v>218.1</v>
      </c>
      <c r="H41" s="192">
        <v>218.1</v>
      </c>
      <c r="I41" s="424">
        <v>218.1</v>
      </c>
      <c r="J41" s="424">
        <v>218.1</v>
      </c>
      <c r="K41" s="424">
        <v>218.1</v>
      </c>
      <c r="L41" s="424">
        <v>218.1</v>
      </c>
      <c r="M41" s="424">
        <v>218.1</v>
      </c>
      <c r="N41" s="262"/>
      <c r="O41" s="263"/>
      <c r="P41" s="95"/>
    </row>
    <row r="42" spans="1:15" ht="30" customHeight="1">
      <c r="A42" s="116">
        <v>38</v>
      </c>
      <c r="B42" s="117" t="s">
        <v>281</v>
      </c>
      <c r="C42" s="104" t="s">
        <v>327</v>
      </c>
      <c r="D42" s="212">
        <f>Экономика!D18</f>
        <v>123</v>
      </c>
      <c r="E42" s="212">
        <f>Экономика!E18</f>
        <v>121.875</v>
      </c>
      <c r="F42" s="212">
        <f>Экономика!F18</f>
        <v>120.7</v>
      </c>
      <c r="G42" s="212">
        <f>Экономика!G18</f>
        <v>119.25</v>
      </c>
      <c r="H42" s="105">
        <f>Экономика!H18</f>
        <v>117.95</v>
      </c>
      <c r="I42" s="105">
        <f>Экономика!I18</f>
        <v>117.05000000000001</v>
      </c>
      <c r="J42" s="105">
        <f>Экономика!J18</f>
        <v>116.4</v>
      </c>
      <c r="K42" s="105">
        <f>Экономика!K18</f>
        <v>115.94999999999999</v>
      </c>
      <c r="L42" s="105">
        <f>Экономика!L18</f>
        <v>115.94999999999999</v>
      </c>
      <c r="M42" s="105">
        <f>Экономика!M18</f>
        <v>115.94999999999999</v>
      </c>
      <c r="N42" s="127"/>
      <c r="O42" s="115"/>
    </row>
    <row r="43" spans="1:14" ht="25.5">
      <c r="A43" s="116"/>
      <c r="B43" s="106" t="s">
        <v>338</v>
      </c>
      <c r="C43" s="108" t="s">
        <v>339</v>
      </c>
      <c r="D43" s="116"/>
      <c r="E43" s="116"/>
      <c r="F43" s="116"/>
      <c r="G43" s="108">
        <v>218.1</v>
      </c>
      <c r="H43" s="108">
        <v>218.1</v>
      </c>
      <c r="I43" s="108">
        <v>218.1</v>
      </c>
      <c r="J43" s="108">
        <v>218.1</v>
      </c>
      <c r="K43" s="108">
        <v>218.1</v>
      </c>
      <c r="L43" s="108">
        <v>218.1</v>
      </c>
      <c r="M43" s="108">
        <v>218.1</v>
      </c>
      <c r="N43" s="127"/>
    </row>
  </sheetData>
  <sheetProtection selectLockedCells="1" selectUnlockedCells="1"/>
  <mergeCells count="22">
    <mergeCell ref="A1:O1"/>
    <mergeCell ref="A4:A6"/>
    <mergeCell ref="N4:N6"/>
    <mergeCell ref="O4:O5"/>
    <mergeCell ref="A8:A10"/>
    <mergeCell ref="N9:N10"/>
    <mergeCell ref="A11:A13"/>
    <mergeCell ref="A14:A16"/>
    <mergeCell ref="N14:N16"/>
    <mergeCell ref="A17:A29"/>
    <mergeCell ref="B18:B19"/>
    <mergeCell ref="B20:B21"/>
    <mergeCell ref="B22:B23"/>
    <mergeCell ref="B24:B25"/>
    <mergeCell ref="B26:B27"/>
    <mergeCell ref="A30:A40"/>
    <mergeCell ref="B31:B32"/>
    <mergeCell ref="N31:N40"/>
    <mergeCell ref="B33:B34"/>
    <mergeCell ref="B35:B36"/>
    <mergeCell ref="B37:B38"/>
    <mergeCell ref="B39:B40"/>
  </mergeCells>
  <printOptions horizontalCentered="1"/>
  <pageMargins left="0.19652777777777777" right="0.19652777777777777" top="0.27569444444444446" bottom="0.35416666666666663" header="0.15763888888888888" footer="0.19652777777777777"/>
  <pageSetup fitToHeight="2" horizontalDpi="300" verticalDpi="300" orientation="landscape" paperSize="9" scale="70" r:id="rId1"/>
  <headerFooter alignWithMargins="0">
    <oddHeader>&amp;L&amp;14&amp;E&amp;F: &amp;A</oddHeader>
    <oddFooter>&amp;L&amp;8&amp;D;&amp;T&amp;R&amp;8&amp;P - &amp;N</oddFooter>
  </headerFooter>
  <rowBreaks count="1" manualBreakCount="1">
    <brk id="1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zoomScale="110" zoomScaleNormal="110" zoomScaleSheetLayoutView="50" zoomScalePageLayoutView="0" workbookViewId="0" topLeftCell="A1">
      <pane xSplit="3" ySplit="3" topLeftCell="I7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J10" sqref="J10"/>
    </sheetView>
  </sheetViews>
  <sheetFormatPr defaultColWidth="9.33203125" defaultRowHeight="12.75"/>
  <cols>
    <col min="1" max="1" width="4.83203125" style="134" customWidth="1"/>
    <col min="2" max="2" width="44.66015625" style="135" customWidth="1"/>
    <col min="3" max="3" width="11.16015625" style="134" customWidth="1"/>
    <col min="4" max="6" width="9.33203125" style="134" hidden="1" customWidth="1"/>
    <col min="7" max="8" width="12.16015625" style="134" hidden="1" customWidth="1"/>
    <col min="9" max="13" width="13.33203125" style="134" customWidth="1"/>
    <col min="14" max="14" width="55.5" style="135" customWidth="1"/>
    <col min="15" max="15" width="55.16015625" style="135" customWidth="1"/>
    <col min="16" max="16" width="64.66015625" style="134" customWidth="1"/>
    <col min="17" max="16384" width="9.33203125" style="136" customWidth="1"/>
  </cols>
  <sheetData>
    <row r="1" spans="1:15" ht="15.75" customHeight="1">
      <c r="A1" s="502" t="s">
        <v>175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</row>
    <row r="2" spans="1:15" ht="12.75">
      <c r="A2" s="137"/>
      <c r="B2" s="138" t="s">
        <v>176</v>
      </c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7"/>
      <c r="O2" s="137"/>
    </row>
    <row r="3" spans="1:15" ht="35.25" customHeight="1" thickBot="1">
      <c r="A3" s="202" t="s">
        <v>80</v>
      </c>
      <c r="B3" s="202" t="s">
        <v>177</v>
      </c>
      <c r="C3" s="203" t="s">
        <v>178</v>
      </c>
      <c r="D3" s="202">
        <f>'Свод новый'!D5</f>
        <v>2010</v>
      </c>
      <c r="E3" s="202">
        <f>'Свод новый'!E5</f>
        <v>2011</v>
      </c>
      <c r="F3" s="202">
        <f>'Свод новый'!F5</f>
        <v>2012</v>
      </c>
      <c r="G3" s="202">
        <f>'Свод новый'!G4</f>
        <v>2013</v>
      </c>
      <c r="H3" s="202">
        <f>'Свод новый'!H4</f>
        <v>2014</v>
      </c>
      <c r="I3" s="202">
        <f>'Свод новый'!I4</f>
        <v>2015</v>
      </c>
      <c r="J3" s="202">
        <f>'Свод новый'!J4</f>
        <v>2016</v>
      </c>
      <c r="K3" s="264">
        <f>'Свод новый'!K5</f>
        <v>2017</v>
      </c>
      <c r="L3" s="264">
        <f>'Свод новый'!L5</f>
        <v>2018</v>
      </c>
      <c r="M3" s="264">
        <f>'Свод новый'!M5</f>
        <v>2019</v>
      </c>
      <c r="N3" s="202" t="s">
        <v>85</v>
      </c>
      <c r="O3" s="202" t="s">
        <v>179</v>
      </c>
    </row>
    <row r="4" spans="1:15" ht="35.25" customHeight="1" thickBot="1">
      <c r="A4" s="518">
        <v>8</v>
      </c>
      <c r="B4" s="265" t="s">
        <v>197</v>
      </c>
      <c r="C4" s="266" t="s">
        <v>199</v>
      </c>
      <c r="D4" s="267"/>
      <c r="E4" s="267"/>
      <c r="F4" s="267"/>
      <c r="G4" s="267"/>
      <c r="H4" s="267"/>
      <c r="I4" s="267"/>
      <c r="J4" s="45"/>
      <c r="K4" s="45"/>
      <c r="L4" s="45"/>
      <c r="M4" s="268"/>
      <c r="N4" s="269"/>
      <c r="O4" s="270"/>
    </row>
    <row r="5" spans="1:15" ht="52.5" customHeight="1">
      <c r="A5" s="518"/>
      <c r="B5" s="271" t="s">
        <v>259</v>
      </c>
      <c r="C5" s="145" t="s">
        <v>199</v>
      </c>
      <c r="D5" s="272">
        <f>Финансы!D11</f>
        <v>7799.852832965416</v>
      </c>
      <c r="E5" s="123">
        <f>Финансы!E11</f>
        <v>8452.771272443404</v>
      </c>
      <c r="F5" s="123">
        <f>Финансы!F11</f>
        <v>9440</v>
      </c>
      <c r="G5" s="105">
        <f>Финансы!G11</f>
        <v>11124</v>
      </c>
      <c r="H5" s="372">
        <f>Финансы!H11</f>
        <v>12473.9</v>
      </c>
      <c r="I5" s="46">
        <v>13704</v>
      </c>
      <c r="J5" s="46">
        <v>14252</v>
      </c>
      <c r="K5" s="46">
        <v>14252</v>
      </c>
      <c r="L5" s="46">
        <v>14252</v>
      </c>
      <c r="M5" s="46">
        <v>14252</v>
      </c>
      <c r="N5" s="421" t="s">
        <v>382</v>
      </c>
      <c r="O5" s="270"/>
    </row>
    <row r="6" spans="1:15" ht="65.25" customHeight="1">
      <c r="A6" s="519">
        <v>19</v>
      </c>
      <c r="B6" s="106" t="s">
        <v>250</v>
      </c>
      <c r="C6" s="482" t="s">
        <v>189</v>
      </c>
      <c r="D6" s="109"/>
      <c r="E6" s="109"/>
      <c r="F6" s="109"/>
      <c r="G6" s="109"/>
      <c r="H6" s="109"/>
      <c r="I6" s="109"/>
      <c r="J6" s="109"/>
      <c r="K6" s="109"/>
      <c r="L6" s="340"/>
      <c r="M6" s="341"/>
      <c r="N6" s="273"/>
      <c r="O6" s="257"/>
    </row>
    <row r="7" spans="1:15" ht="78.75" customHeight="1" thickBot="1">
      <c r="A7" s="519"/>
      <c r="B7" s="182" t="s">
        <v>31</v>
      </c>
      <c r="C7" s="482"/>
      <c r="D7" s="109">
        <v>1541</v>
      </c>
      <c r="E7" s="109">
        <v>1565</v>
      </c>
      <c r="F7" s="109">
        <v>1565</v>
      </c>
      <c r="G7" s="109">
        <v>1529</v>
      </c>
      <c r="H7" s="109">
        <v>1545</v>
      </c>
      <c r="I7" s="109">
        <v>1556</v>
      </c>
      <c r="J7" s="109">
        <v>1577</v>
      </c>
      <c r="K7" s="109">
        <v>1577</v>
      </c>
      <c r="L7" s="109">
        <v>1577</v>
      </c>
      <c r="M7" s="109">
        <v>1577</v>
      </c>
      <c r="N7" s="350" t="s">
        <v>381</v>
      </c>
      <c r="O7" s="257"/>
    </row>
    <row r="8" spans="1:15" ht="42" customHeight="1" thickBot="1">
      <c r="A8" s="522">
        <v>20</v>
      </c>
      <c r="B8" s="274" t="s">
        <v>340</v>
      </c>
      <c r="C8" s="158"/>
      <c r="D8" s="45"/>
      <c r="E8" s="45"/>
      <c r="F8" s="45"/>
      <c r="G8" s="45"/>
      <c r="H8" s="45"/>
      <c r="I8" s="45"/>
      <c r="J8" s="45"/>
      <c r="K8" s="46"/>
      <c r="L8" s="254"/>
      <c r="M8" s="345"/>
      <c r="N8" s="275"/>
      <c r="O8" s="276" t="s">
        <v>341</v>
      </c>
    </row>
    <row r="9" spans="1:15" ht="31.5" customHeight="1" thickBot="1">
      <c r="A9" s="522"/>
      <c r="B9" s="277" t="s">
        <v>342</v>
      </c>
      <c r="C9" s="278" t="s">
        <v>187</v>
      </c>
      <c r="D9" s="278">
        <f aca="true" t="shared" si="0" ref="D9:M9">D11/D10*100</f>
        <v>55.349593495934954</v>
      </c>
      <c r="E9" s="278">
        <f t="shared" si="0"/>
        <v>55.86051282051282</v>
      </c>
      <c r="F9" s="278">
        <f t="shared" si="0"/>
        <v>56.4043082021541</v>
      </c>
      <c r="G9" s="278">
        <f t="shared" si="0"/>
        <v>56.733333333333334</v>
      </c>
      <c r="H9" s="278">
        <f t="shared" si="0"/>
        <v>57.441781977725284</v>
      </c>
      <c r="I9" s="278">
        <f t="shared" si="0"/>
        <v>57.98977853492334</v>
      </c>
      <c r="J9" s="278">
        <f>J11/J10*100</f>
        <v>57.98977853492334</v>
      </c>
      <c r="K9" s="278">
        <f t="shared" si="0"/>
        <v>57.98977853492334</v>
      </c>
      <c r="L9" s="342">
        <f t="shared" si="0"/>
        <v>57.98977853492334</v>
      </c>
      <c r="M9" s="346">
        <f t="shared" si="0"/>
        <v>57.98977853492334</v>
      </c>
      <c r="N9" s="523" t="s">
        <v>343</v>
      </c>
      <c r="O9" s="276"/>
    </row>
    <row r="10" spans="1:15" ht="29.25" customHeight="1" thickBot="1">
      <c r="A10" s="522"/>
      <c r="B10" s="211" t="s">
        <v>344</v>
      </c>
      <c r="C10" s="123"/>
      <c r="D10" s="123">
        <f>25*D16</f>
        <v>3075</v>
      </c>
      <c r="E10" s="123">
        <f>25*E16</f>
        <v>3046.875</v>
      </c>
      <c r="F10" s="123">
        <f>25*F16</f>
        <v>3017.5</v>
      </c>
      <c r="G10" s="123">
        <v>3000</v>
      </c>
      <c r="H10" s="123">
        <v>2963</v>
      </c>
      <c r="I10" s="123">
        <v>2935</v>
      </c>
      <c r="J10" s="123">
        <v>2935</v>
      </c>
      <c r="K10" s="123">
        <v>2935</v>
      </c>
      <c r="L10" s="123">
        <v>2935</v>
      </c>
      <c r="M10" s="123">
        <v>2935</v>
      </c>
      <c r="N10" s="523"/>
      <c r="O10" s="276"/>
    </row>
    <row r="11" spans="1:15" ht="30" customHeight="1" thickBot="1">
      <c r="A11" s="522"/>
      <c r="B11" s="107" t="s">
        <v>345</v>
      </c>
      <c r="C11" s="108"/>
      <c r="D11" s="108">
        <f>20+470+653+289+250+20</f>
        <v>1702</v>
      </c>
      <c r="E11" s="108">
        <f>20+470+653+289+250+20</f>
        <v>1702</v>
      </c>
      <c r="F11" s="108">
        <v>1702</v>
      </c>
      <c r="G11" s="108">
        <v>1702</v>
      </c>
      <c r="H11" s="108">
        <v>1702</v>
      </c>
      <c r="I11" s="108">
        <v>1702</v>
      </c>
      <c r="J11" s="108">
        <v>1702</v>
      </c>
      <c r="K11" s="108">
        <v>1702</v>
      </c>
      <c r="L11" s="108">
        <v>1702</v>
      </c>
      <c r="M11" s="108">
        <v>1702</v>
      </c>
      <c r="N11" s="523"/>
      <c r="O11" s="276"/>
    </row>
    <row r="12" spans="1:15" ht="30" customHeight="1" thickBot="1">
      <c r="A12" s="522"/>
      <c r="B12" s="277" t="s">
        <v>346</v>
      </c>
      <c r="C12" s="278" t="s">
        <v>187</v>
      </c>
      <c r="D12" s="278">
        <v>100</v>
      </c>
      <c r="E12" s="278">
        <v>100</v>
      </c>
      <c r="F12" s="278">
        <v>100</v>
      </c>
      <c r="G12" s="278">
        <v>100</v>
      </c>
      <c r="H12" s="278">
        <v>100</v>
      </c>
      <c r="I12" s="278">
        <v>100</v>
      </c>
      <c r="J12" s="278">
        <v>100</v>
      </c>
      <c r="K12" s="278">
        <v>100</v>
      </c>
      <c r="L12" s="342">
        <v>100</v>
      </c>
      <c r="M12" s="346">
        <v>100</v>
      </c>
      <c r="N12" s="517" t="s">
        <v>347</v>
      </c>
      <c r="O12" s="276"/>
    </row>
    <row r="13" spans="1:15" ht="30" customHeight="1" thickBot="1">
      <c r="A13" s="522"/>
      <c r="B13" s="277" t="s">
        <v>348</v>
      </c>
      <c r="C13" s="279"/>
      <c r="D13" s="279">
        <f>D15/10</f>
        <v>8.130081300813009</v>
      </c>
      <c r="E13" s="279">
        <f>E15/10</f>
        <v>8.205128205128206</v>
      </c>
      <c r="F13" s="279">
        <f>F15/10</f>
        <v>8.285004142502071</v>
      </c>
      <c r="G13" s="279">
        <f aca="true" t="shared" si="1" ref="G13:M13">G16/10</f>
        <v>11.925</v>
      </c>
      <c r="H13" s="279">
        <f t="shared" si="1"/>
        <v>11.795</v>
      </c>
      <c r="I13" s="279">
        <f t="shared" si="1"/>
        <v>11.705000000000002</v>
      </c>
      <c r="J13" s="279">
        <f t="shared" si="1"/>
        <v>11.64</v>
      </c>
      <c r="K13" s="279">
        <f t="shared" si="1"/>
        <v>11.594999999999999</v>
      </c>
      <c r="L13" s="343">
        <f t="shared" si="1"/>
        <v>11.594999999999999</v>
      </c>
      <c r="M13" s="347">
        <f t="shared" si="1"/>
        <v>11.594999999999999</v>
      </c>
      <c r="N13" s="517"/>
      <c r="O13" s="276"/>
    </row>
    <row r="14" spans="1:15" ht="18.75" customHeight="1" thickBot="1">
      <c r="A14" s="522"/>
      <c r="B14" s="280" t="s">
        <v>349</v>
      </c>
      <c r="C14" s="281"/>
      <c r="D14" s="281">
        <v>14</v>
      </c>
      <c r="E14" s="281">
        <v>14</v>
      </c>
      <c r="F14" s="281">
        <v>12</v>
      </c>
      <c r="G14" s="281">
        <v>12</v>
      </c>
      <c r="H14" s="281">
        <v>11</v>
      </c>
      <c r="I14" s="281">
        <v>11</v>
      </c>
      <c r="J14" s="281">
        <v>11</v>
      </c>
      <c r="K14" s="281">
        <v>11</v>
      </c>
      <c r="L14" s="281">
        <v>11</v>
      </c>
      <c r="M14" s="281">
        <v>11</v>
      </c>
      <c r="N14" s="517"/>
      <c r="O14" s="276"/>
    </row>
    <row r="15" spans="1:16" ht="81.75" customHeight="1" thickBot="1">
      <c r="A15" s="522"/>
      <c r="B15" s="277" t="s">
        <v>350</v>
      </c>
      <c r="C15" s="282" t="s">
        <v>187</v>
      </c>
      <c r="D15" s="278">
        <f>1/D16*10000</f>
        <v>81.30081300813009</v>
      </c>
      <c r="E15" s="278">
        <f>1/E16*10000</f>
        <v>82.05128205128206</v>
      </c>
      <c r="F15" s="278">
        <f>1/F16*10000</f>
        <v>82.8500414250207</v>
      </c>
      <c r="G15" s="278">
        <v>100</v>
      </c>
      <c r="H15" s="278">
        <v>100</v>
      </c>
      <c r="I15" s="278">
        <v>100</v>
      </c>
      <c r="J15" s="278">
        <v>100</v>
      </c>
      <c r="K15" s="278">
        <v>100</v>
      </c>
      <c r="L15" s="342">
        <v>100</v>
      </c>
      <c r="M15" s="346">
        <v>100</v>
      </c>
      <c r="N15" s="283" t="s">
        <v>351</v>
      </c>
      <c r="O15" s="283" t="s">
        <v>352</v>
      </c>
      <c r="P15" s="136"/>
    </row>
    <row r="16" spans="1:15" ht="32.25" customHeight="1" thickBot="1">
      <c r="A16" s="522"/>
      <c r="B16" s="284" t="s">
        <v>281</v>
      </c>
      <c r="C16" s="285" t="s">
        <v>204</v>
      </c>
      <c r="D16" s="286">
        <f>Экономика!D18</f>
        <v>123</v>
      </c>
      <c r="E16" s="287">
        <f>Экономика!E18</f>
        <v>121.875</v>
      </c>
      <c r="F16" s="286">
        <f>Экономика!F18</f>
        <v>120.7</v>
      </c>
      <c r="G16" s="286">
        <f>Экономика!G18</f>
        <v>119.25</v>
      </c>
      <c r="H16" s="286">
        <f>Экономика!H18</f>
        <v>117.95</v>
      </c>
      <c r="I16" s="286">
        <f>Экономика!I18</f>
        <v>117.05000000000001</v>
      </c>
      <c r="J16" s="286">
        <f>Экономика!J18</f>
        <v>116.4</v>
      </c>
      <c r="K16" s="286">
        <f>Экономика!K18</f>
        <v>115.94999999999999</v>
      </c>
      <c r="L16" s="286">
        <f>Экономика!L18</f>
        <v>115.94999999999999</v>
      </c>
      <c r="M16" s="286">
        <f>Экономика!M18</f>
        <v>115.94999999999999</v>
      </c>
      <c r="N16" s="288"/>
      <c r="O16" s="276"/>
    </row>
    <row r="17" spans="1:15" ht="63.75" customHeight="1" thickBot="1">
      <c r="A17" s="515">
        <v>21</v>
      </c>
      <c r="B17" s="289" t="s">
        <v>353</v>
      </c>
      <c r="C17" s="278" t="s">
        <v>187</v>
      </c>
      <c r="D17" s="206">
        <f aca="true" t="shared" si="2" ref="D17:M17">D19/D18*100</f>
        <v>44.44444444444444</v>
      </c>
      <c r="E17" s="206">
        <f t="shared" si="2"/>
        <v>44.44444444444444</v>
      </c>
      <c r="F17" s="206">
        <f t="shared" si="2"/>
        <v>40</v>
      </c>
      <c r="G17" s="206">
        <f>G19/G18*100</f>
        <v>44.44444444444444</v>
      </c>
      <c r="H17" s="206">
        <f t="shared" si="2"/>
        <v>37.5</v>
      </c>
      <c r="I17" s="206">
        <f t="shared" si="2"/>
        <v>37.5</v>
      </c>
      <c r="J17" s="206">
        <f t="shared" si="2"/>
        <v>37.5</v>
      </c>
      <c r="K17" s="206">
        <f t="shared" si="2"/>
        <v>37.5</v>
      </c>
      <c r="L17" s="344">
        <f t="shared" si="2"/>
        <v>37.5</v>
      </c>
      <c r="M17" s="348">
        <f t="shared" si="2"/>
        <v>37.5</v>
      </c>
      <c r="N17" s="516" t="s">
        <v>244</v>
      </c>
      <c r="O17" s="276"/>
    </row>
    <row r="18" spans="1:15" ht="32.25" customHeight="1" thickBot="1">
      <c r="A18" s="515"/>
      <c r="B18" s="69" t="s">
        <v>354</v>
      </c>
      <c r="C18" s="73" t="s">
        <v>183</v>
      </c>
      <c r="D18" s="179">
        <v>9</v>
      </c>
      <c r="E18" s="179">
        <v>9</v>
      </c>
      <c r="F18" s="179">
        <v>10</v>
      </c>
      <c r="G18" s="179">
        <v>9</v>
      </c>
      <c r="H18" s="179">
        <v>8</v>
      </c>
      <c r="I18" s="179">
        <v>8</v>
      </c>
      <c r="J18" s="179">
        <v>8</v>
      </c>
      <c r="K18" s="179">
        <v>8</v>
      </c>
      <c r="L18" s="296">
        <v>8</v>
      </c>
      <c r="M18" s="349">
        <v>8</v>
      </c>
      <c r="N18" s="517"/>
      <c r="O18" s="276"/>
    </row>
    <row r="19" spans="1:15" ht="54.75" customHeight="1" thickBot="1">
      <c r="A19" s="515"/>
      <c r="B19" s="193" t="s">
        <v>355</v>
      </c>
      <c r="C19" s="290" t="s">
        <v>183</v>
      </c>
      <c r="D19" s="238">
        <v>4</v>
      </c>
      <c r="E19" s="238">
        <v>4</v>
      </c>
      <c r="F19" s="238">
        <v>4</v>
      </c>
      <c r="G19" s="238">
        <v>4</v>
      </c>
      <c r="H19" s="238">
        <v>3</v>
      </c>
      <c r="I19" s="238">
        <v>3</v>
      </c>
      <c r="J19" s="238">
        <v>3</v>
      </c>
      <c r="K19" s="238">
        <v>3</v>
      </c>
      <c r="L19" s="238">
        <v>3</v>
      </c>
      <c r="M19" s="238">
        <v>3</v>
      </c>
      <c r="N19" s="517"/>
      <c r="O19" s="276"/>
    </row>
    <row r="21" spans="2:14" ht="31.5" customHeight="1">
      <c r="B21" s="520" t="s">
        <v>356</v>
      </c>
      <c r="C21" s="520"/>
      <c r="D21" s="520"/>
      <c r="E21" s="520"/>
      <c r="F21" s="291"/>
      <c r="G21" s="291"/>
      <c r="H21" s="291"/>
      <c r="I21" s="521"/>
      <c r="J21" s="521"/>
      <c r="K21" s="521"/>
      <c r="L21" s="521"/>
      <c r="M21" s="521"/>
      <c r="N21" s="521"/>
    </row>
  </sheetData>
  <sheetProtection selectLockedCells="1" selectUnlockedCells="1"/>
  <mergeCells count="11">
    <mergeCell ref="B21:E21"/>
    <mergeCell ref="I21:N21"/>
    <mergeCell ref="A8:A16"/>
    <mergeCell ref="N9:N11"/>
    <mergeCell ref="N12:N14"/>
    <mergeCell ref="A17:A19"/>
    <mergeCell ref="N17:N19"/>
    <mergeCell ref="A1:O1"/>
    <mergeCell ref="A4:A5"/>
    <mergeCell ref="A6:A7"/>
    <mergeCell ref="C6:C7"/>
  </mergeCells>
  <printOptions horizontalCentered="1"/>
  <pageMargins left="0.19652777777777777" right="0.19652777777777777" top="0.27569444444444446" bottom="0.35416666666666663" header="0.15763888888888888" footer="0.19652777777777777"/>
  <pageSetup fitToHeight="4" fitToWidth="1" horizontalDpi="300" verticalDpi="300" orientation="landscape" paperSize="9" scale="88" r:id="rId1"/>
  <headerFooter alignWithMargins="0">
    <oddHeader>&amp;L&amp;14&amp;E&amp;F: &amp;A</oddHeader>
    <oddFooter>&amp;L&amp;8&amp;D;&amp;T&amp;R&amp;8&amp;P -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5"/>
  <sheetViews>
    <sheetView zoomScale="120" zoomScaleNormal="120" zoomScaleSheetLayoutView="100" zoomScalePageLayoutView="0" workbookViewId="0" topLeftCell="A1">
      <pane ySplit="3" topLeftCell="A13" activePane="bottomLeft" state="frozen"/>
      <selection pane="topLeft" activeCell="C1" sqref="C1"/>
      <selection pane="bottomLeft" activeCell="N10" sqref="N10:N14"/>
    </sheetView>
  </sheetViews>
  <sheetFormatPr defaultColWidth="9.33203125" defaultRowHeight="12.75"/>
  <cols>
    <col min="1" max="1" width="6.5" style="292" customWidth="1"/>
    <col min="2" max="2" width="59.5" style="292" customWidth="1"/>
    <col min="3" max="3" width="10" style="292" customWidth="1"/>
    <col min="4" max="7" width="9.33203125" style="292" hidden="1" customWidth="1"/>
    <col min="8" max="8" width="12.33203125" style="292" hidden="1" customWidth="1"/>
    <col min="9" max="10" width="9.33203125" style="292" customWidth="1"/>
    <col min="11" max="13" width="9.5" style="292" customWidth="1"/>
    <col min="14" max="14" width="63.33203125" style="292" customWidth="1"/>
    <col min="15" max="15" width="53.83203125" style="292" customWidth="1"/>
    <col min="16" max="16384" width="9.33203125" style="292" customWidth="1"/>
  </cols>
  <sheetData>
    <row r="1" spans="1:16" s="95" customFormat="1" ht="15" customHeight="1">
      <c r="A1" s="529" t="s">
        <v>175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93"/>
    </row>
    <row r="2" spans="1:16" s="95" customFormat="1" ht="12.75">
      <c r="A2" s="96"/>
      <c r="B2" s="97" t="s">
        <v>176</v>
      </c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6"/>
      <c r="O2" s="96"/>
      <c r="P2" s="93"/>
    </row>
    <row r="3" spans="1:15" ht="57" customHeight="1" thickBot="1">
      <c r="A3" s="188" t="s">
        <v>80</v>
      </c>
      <c r="B3" s="100" t="s">
        <v>177</v>
      </c>
      <c r="C3" s="101" t="s">
        <v>178</v>
      </c>
      <c r="D3" s="100">
        <f>'Свод новый'!D5</f>
        <v>2010</v>
      </c>
      <c r="E3" s="100">
        <f>'Свод новый'!E5</f>
        <v>2011</v>
      </c>
      <c r="F3" s="100">
        <f>'Свод новый'!F5</f>
        <v>2012</v>
      </c>
      <c r="G3" s="100">
        <f>'Свод новый'!G4</f>
        <v>2013</v>
      </c>
      <c r="H3" s="100">
        <f>'Свод новый'!H4</f>
        <v>2014</v>
      </c>
      <c r="I3" s="100">
        <f>'Свод новый'!I4</f>
        <v>2015</v>
      </c>
      <c r="J3" s="100">
        <f>'Свод новый'!J4</f>
        <v>2016</v>
      </c>
      <c r="K3" s="100">
        <f>'Свод новый'!K5</f>
        <v>2017</v>
      </c>
      <c r="L3" s="100">
        <f>'Свод новый'!L5</f>
        <v>2018</v>
      </c>
      <c r="M3" s="100">
        <f>'Свод новый'!M5</f>
        <v>2019</v>
      </c>
      <c r="N3" s="202" t="s">
        <v>85</v>
      </c>
      <c r="O3" s="100" t="s">
        <v>179</v>
      </c>
    </row>
    <row r="4" spans="1:15" ht="42" customHeight="1" thickBot="1">
      <c r="A4" s="530">
        <v>4</v>
      </c>
      <c r="B4" s="246" t="s">
        <v>357</v>
      </c>
      <c r="C4" s="293" t="s">
        <v>187</v>
      </c>
      <c r="D4" s="206">
        <f aca="true" t="shared" si="0" ref="D4:M4">D5/D6*100</f>
        <v>49.60726558664703</v>
      </c>
      <c r="E4" s="206">
        <f t="shared" si="0"/>
        <v>50.41728031418753</v>
      </c>
      <c r="F4" s="294">
        <f t="shared" si="0"/>
        <v>52.307314678448705</v>
      </c>
      <c r="G4" s="206">
        <f t="shared" si="0"/>
        <v>53.01914580265096</v>
      </c>
      <c r="H4" s="206">
        <f t="shared" si="0"/>
        <v>53.681885125184095</v>
      </c>
      <c r="I4" s="206">
        <f t="shared" si="0"/>
        <v>54.074619538537064</v>
      </c>
      <c r="J4" s="206">
        <f t="shared" si="0"/>
        <v>54.099165439371625</v>
      </c>
      <c r="K4" s="206">
        <f t="shared" si="0"/>
        <v>54.98281786941581</v>
      </c>
      <c r="L4" s="206">
        <f t="shared" si="0"/>
        <v>55.47373588610702</v>
      </c>
      <c r="M4" s="206">
        <f t="shared" si="0"/>
        <v>55.96465390279823</v>
      </c>
      <c r="N4" s="484" t="s">
        <v>379</v>
      </c>
      <c r="O4" s="258"/>
    </row>
    <row r="5" spans="1:15" ht="26.25" customHeight="1" thickBot="1">
      <c r="A5" s="530"/>
      <c r="B5" s="227" t="s">
        <v>358</v>
      </c>
      <c r="C5" s="295" t="s">
        <v>359</v>
      </c>
      <c r="D5" s="241">
        <v>2021</v>
      </c>
      <c r="E5" s="241">
        <v>2054</v>
      </c>
      <c r="F5" s="241">
        <v>2131</v>
      </c>
      <c r="G5" s="241">
        <v>2160</v>
      </c>
      <c r="H5" s="241">
        <v>2187</v>
      </c>
      <c r="I5" s="241">
        <v>2203</v>
      </c>
      <c r="J5" s="409">
        <v>2204</v>
      </c>
      <c r="K5" s="296">
        <v>2240</v>
      </c>
      <c r="L5" s="179">
        <v>2260</v>
      </c>
      <c r="M5" s="179">
        <v>2280</v>
      </c>
      <c r="N5" s="484"/>
      <c r="O5" s="258"/>
    </row>
    <row r="6" spans="1:15" ht="38.25" customHeight="1" thickBot="1">
      <c r="A6" s="530"/>
      <c r="B6" s="297" t="s">
        <v>360</v>
      </c>
      <c r="C6" s="298" t="s">
        <v>359</v>
      </c>
      <c r="D6" s="184">
        <v>4074</v>
      </c>
      <c r="E6" s="184">
        <v>4074</v>
      </c>
      <c r="F6" s="184">
        <v>4074</v>
      </c>
      <c r="G6" s="184">
        <v>4074</v>
      </c>
      <c r="H6" s="184">
        <v>4074</v>
      </c>
      <c r="I6" s="184">
        <v>4074</v>
      </c>
      <c r="J6" s="184">
        <v>4074</v>
      </c>
      <c r="K6" s="184">
        <v>4074</v>
      </c>
      <c r="L6" s="184">
        <v>4074</v>
      </c>
      <c r="M6" s="179">
        <v>4074</v>
      </c>
      <c r="N6" s="484"/>
      <c r="O6" s="299"/>
    </row>
    <row r="7" spans="1:15" ht="55.5" customHeight="1" thickBot="1">
      <c r="A7" s="531">
        <v>22</v>
      </c>
      <c r="B7" s="128" t="s">
        <v>361</v>
      </c>
      <c r="C7" s="278" t="s">
        <v>187</v>
      </c>
      <c r="D7" s="159">
        <f aca="true" t="shared" si="1" ref="D7:M7">D9/D8*100</f>
        <v>100</v>
      </c>
      <c r="E7" s="159">
        <f t="shared" si="1"/>
        <v>100</v>
      </c>
      <c r="F7" s="159">
        <f t="shared" si="1"/>
        <v>100</v>
      </c>
      <c r="G7" s="159">
        <f t="shared" si="1"/>
        <v>100</v>
      </c>
      <c r="H7" s="159">
        <f t="shared" si="1"/>
        <v>100</v>
      </c>
      <c r="I7" s="159">
        <f t="shared" si="1"/>
        <v>100</v>
      </c>
      <c r="J7" s="159">
        <f t="shared" si="1"/>
        <v>100</v>
      </c>
      <c r="K7" s="159">
        <f t="shared" si="1"/>
        <v>100</v>
      </c>
      <c r="L7" s="159">
        <f t="shared" si="1"/>
        <v>100</v>
      </c>
      <c r="M7" s="159">
        <f t="shared" si="1"/>
        <v>100</v>
      </c>
      <c r="N7" s="514" t="s">
        <v>380</v>
      </c>
      <c r="O7" s="300"/>
    </row>
    <row r="8" spans="1:15" ht="38.25" customHeight="1" thickBot="1">
      <c r="A8" s="531"/>
      <c r="B8" s="69" t="s">
        <v>362</v>
      </c>
      <c r="C8" s="73" t="s">
        <v>183</v>
      </c>
      <c r="D8" s="179">
        <v>19</v>
      </c>
      <c r="E8" s="179">
        <v>19</v>
      </c>
      <c r="F8" s="179">
        <v>19</v>
      </c>
      <c r="G8" s="179">
        <v>18</v>
      </c>
      <c r="H8" s="179">
        <v>18</v>
      </c>
      <c r="I8" s="179">
        <v>18</v>
      </c>
      <c r="J8" s="179">
        <v>18</v>
      </c>
      <c r="K8" s="179">
        <v>18</v>
      </c>
      <c r="L8" s="179">
        <v>18</v>
      </c>
      <c r="M8" s="179">
        <v>18</v>
      </c>
      <c r="N8" s="514"/>
      <c r="O8" s="300"/>
    </row>
    <row r="9" spans="1:15" ht="43.5" customHeight="1" thickBot="1">
      <c r="A9" s="531"/>
      <c r="B9" s="69" t="s">
        <v>363</v>
      </c>
      <c r="C9" s="73" t="s">
        <v>183</v>
      </c>
      <c r="D9" s="179">
        <v>19</v>
      </c>
      <c r="E9" s="179">
        <v>19</v>
      </c>
      <c r="F9" s="179">
        <v>19</v>
      </c>
      <c r="G9" s="179">
        <v>18</v>
      </c>
      <c r="H9" s="179">
        <v>18</v>
      </c>
      <c r="I9" s="179">
        <v>18</v>
      </c>
      <c r="J9" s="179">
        <v>18</v>
      </c>
      <c r="K9" s="179">
        <v>18</v>
      </c>
      <c r="L9" s="179">
        <v>18</v>
      </c>
      <c r="M9" s="179">
        <v>18</v>
      </c>
      <c r="N9" s="514"/>
      <c r="O9" s="300"/>
    </row>
    <row r="10" spans="1:15" ht="39.75" customHeight="1" thickBot="1">
      <c r="A10" s="536">
        <v>25</v>
      </c>
      <c r="B10" s="301" t="s">
        <v>364</v>
      </c>
      <c r="C10" s="526" t="s">
        <v>134</v>
      </c>
      <c r="D10" s="302">
        <f aca="true" t="shared" si="2" ref="D10:M10">D11/(D22/10)</f>
        <v>1.170731707317073</v>
      </c>
      <c r="E10" s="302">
        <f t="shared" si="2"/>
        <v>1.0502564102564103</v>
      </c>
      <c r="F10" s="302">
        <f t="shared" si="2"/>
        <v>2.012427506213753</v>
      </c>
      <c r="G10" s="303">
        <f t="shared" si="2"/>
        <v>2.8201257861635223</v>
      </c>
      <c r="H10" s="377">
        <f>H11/(H22/10)</f>
        <v>0.7986434930055109</v>
      </c>
      <c r="I10" s="377">
        <f t="shared" si="2"/>
        <v>1.9521571977787269</v>
      </c>
      <c r="J10" s="303">
        <f t="shared" si="2"/>
        <v>0.04639175257731959</v>
      </c>
      <c r="K10" s="377">
        <f t="shared" si="2"/>
        <v>2.2164726175075464</v>
      </c>
      <c r="L10" s="377">
        <f t="shared" si="2"/>
        <v>2.242345838723588</v>
      </c>
      <c r="M10" s="377">
        <f t="shared" si="2"/>
        <v>2.2595946528676154</v>
      </c>
      <c r="N10" s="514" t="s">
        <v>398</v>
      </c>
      <c r="O10" s="300"/>
    </row>
    <row r="11" spans="1:15" ht="27" customHeight="1" thickBot="1">
      <c r="A11" s="536"/>
      <c r="B11" s="401" t="s">
        <v>334</v>
      </c>
      <c r="C11" s="526"/>
      <c r="D11" s="46">
        <v>14.4</v>
      </c>
      <c r="E11" s="46">
        <v>12.8</v>
      </c>
      <c r="F11" s="126">
        <v>24.29</v>
      </c>
      <c r="G11" s="46">
        <v>33.63</v>
      </c>
      <c r="H11" s="46">
        <v>9.42</v>
      </c>
      <c r="I11" s="46">
        <v>22.85</v>
      </c>
      <c r="J11" s="254">
        <v>0.54</v>
      </c>
      <c r="K11" s="254">
        <v>25.7</v>
      </c>
      <c r="L11" s="46">
        <v>26</v>
      </c>
      <c r="M11" s="46">
        <v>26.2</v>
      </c>
      <c r="N11" s="514"/>
      <c r="O11" s="300"/>
    </row>
    <row r="12" spans="1:15" ht="12.75" customHeight="1" thickBot="1">
      <c r="A12" s="536"/>
      <c r="B12" s="304" t="s">
        <v>135</v>
      </c>
      <c r="C12" s="526"/>
      <c r="D12" s="533">
        <f aca="true" t="shared" si="3" ref="D12:K12">D14/(D22/10)</f>
        <v>0.33333333333333326</v>
      </c>
      <c r="E12" s="533">
        <f t="shared" si="3"/>
        <v>0.6482051282051282</v>
      </c>
      <c r="F12" s="533">
        <f t="shared" si="3"/>
        <v>1.828500414250207</v>
      </c>
      <c r="G12" s="534">
        <f>G14/(G22/10)</f>
        <v>2.293501048218029</v>
      </c>
      <c r="H12" s="525">
        <f>H14/(H22/10)</f>
        <v>0.6918185671894871</v>
      </c>
      <c r="I12" s="525">
        <f>I14/(I22/10)</f>
        <v>1.6659547202050402</v>
      </c>
      <c r="J12" s="532">
        <f>J14/(J22/10)</f>
        <v>0.01718213058419244</v>
      </c>
      <c r="K12" s="525">
        <f t="shared" si="3"/>
        <v>1.6990081931867185</v>
      </c>
      <c r="L12" s="525">
        <f>L14/(L22/10)</f>
        <v>1.72488141440276</v>
      </c>
      <c r="M12" s="525">
        <f>M14/(M22/10)</f>
        <v>1.7507546356188015</v>
      </c>
      <c r="N12" s="514"/>
      <c r="O12" s="300"/>
    </row>
    <row r="13" spans="1:15" ht="53.25" customHeight="1" thickBot="1">
      <c r="A13" s="536"/>
      <c r="B13" s="274" t="s">
        <v>365</v>
      </c>
      <c r="C13" s="526"/>
      <c r="D13" s="533"/>
      <c r="E13" s="533"/>
      <c r="F13" s="533"/>
      <c r="G13" s="535"/>
      <c r="H13" s="525"/>
      <c r="I13" s="525"/>
      <c r="J13" s="532"/>
      <c r="K13" s="525"/>
      <c r="L13" s="525"/>
      <c r="M13" s="525"/>
      <c r="N13" s="514"/>
      <c r="O13" s="300"/>
    </row>
    <row r="14" spans="1:15" ht="39" customHeight="1" thickBot="1">
      <c r="A14" s="536"/>
      <c r="B14" s="305" t="s">
        <v>366</v>
      </c>
      <c r="C14" s="526"/>
      <c r="D14" s="196">
        <v>4.1</v>
      </c>
      <c r="E14" s="196">
        <v>7.9</v>
      </c>
      <c r="F14" s="306">
        <v>22.07</v>
      </c>
      <c r="G14" s="196">
        <v>27.35</v>
      </c>
      <c r="H14" s="196">
        <v>8.16</v>
      </c>
      <c r="I14" s="196">
        <v>19.5</v>
      </c>
      <c r="J14" s="307">
        <v>0.2</v>
      </c>
      <c r="K14" s="307">
        <v>19.7</v>
      </c>
      <c r="L14" s="196">
        <v>20</v>
      </c>
      <c r="M14" s="46">
        <v>20.3</v>
      </c>
      <c r="N14" s="514"/>
      <c r="O14" s="300"/>
    </row>
    <row r="15" spans="1:15" ht="80.25" customHeight="1" thickBot="1">
      <c r="A15" s="308">
        <v>29</v>
      </c>
      <c r="B15" s="181" t="s">
        <v>313</v>
      </c>
      <c r="C15" s="113" t="s">
        <v>183</v>
      </c>
      <c r="D15" s="180">
        <v>282</v>
      </c>
      <c r="E15" s="180">
        <v>762</v>
      </c>
      <c r="F15" s="180">
        <v>844</v>
      </c>
      <c r="G15" s="180">
        <v>884</v>
      </c>
      <c r="H15" s="180">
        <v>884</v>
      </c>
      <c r="I15" s="180">
        <v>884</v>
      </c>
      <c r="J15" s="437">
        <v>892</v>
      </c>
      <c r="K15" s="239">
        <v>892</v>
      </c>
      <c r="L15" s="241">
        <v>894</v>
      </c>
      <c r="M15" s="179">
        <v>898</v>
      </c>
      <c r="N15" s="309" t="s">
        <v>367</v>
      </c>
      <c r="O15" s="300"/>
    </row>
    <row r="16" spans="1:15" ht="54" customHeight="1" thickBot="1">
      <c r="A16" s="528">
        <v>30</v>
      </c>
      <c r="B16" s="156" t="s">
        <v>1</v>
      </c>
      <c r="C16" s="118" t="s">
        <v>187</v>
      </c>
      <c r="D16" s="310">
        <f aca="true" t="shared" si="4" ref="D16:M16">D17/D18*100</f>
        <v>0.7989773090444231</v>
      </c>
      <c r="E16" s="310">
        <f t="shared" si="4"/>
        <v>0.6260296540362438</v>
      </c>
      <c r="F16" s="310">
        <f t="shared" si="4"/>
        <v>3.944236654199252</v>
      </c>
      <c r="G16" s="159">
        <f t="shared" si="4"/>
        <v>4.346238130021914</v>
      </c>
      <c r="H16" s="159">
        <f t="shared" si="4"/>
        <v>6.425102726933134</v>
      </c>
      <c r="I16" s="159">
        <f t="shared" si="4"/>
        <v>4.095940959409594</v>
      </c>
      <c r="J16" s="159">
        <f t="shared" si="4"/>
        <v>4.820627802690583</v>
      </c>
      <c r="K16" s="159">
        <f t="shared" si="4"/>
        <v>4.474187380497132</v>
      </c>
      <c r="L16" s="159">
        <f t="shared" si="4"/>
        <v>4.576923076923077</v>
      </c>
      <c r="M16" s="159">
        <f t="shared" si="4"/>
        <v>4.671814671814672</v>
      </c>
      <c r="N16" s="524" t="s">
        <v>396</v>
      </c>
      <c r="O16" s="300"/>
    </row>
    <row r="17" spans="1:15" ht="28.5" customHeight="1" thickBot="1">
      <c r="A17" s="528"/>
      <c r="B17" s="106" t="s">
        <v>2</v>
      </c>
      <c r="C17" s="108" t="s">
        <v>189</v>
      </c>
      <c r="D17" s="179">
        <v>25</v>
      </c>
      <c r="E17" s="179">
        <v>19</v>
      </c>
      <c r="F17" s="179">
        <v>116</v>
      </c>
      <c r="G17" s="179">
        <v>119</v>
      </c>
      <c r="H17" s="179">
        <v>172</v>
      </c>
      <c r="I17" s="179">
        <v>111</v>
      </c>
      <c r="J17" s="296">
        <v>129</v>
      </c>
      <c r="K17" s="296">
        <v>117</v>
      </c>
      <c r="L17" s="179">
        <v>119</v>
      </c>
      <c r="M17" s="179">
        <v>121</v>
      </c>
      <c r="N17" s="524"/>
      <c r="O17" s="300"/>
    </row>
    <row r="18" spans="1:15" ht="32.25" customHeight="1" thickBot="1">
      <c r="A18" s="528"/>
      <c r="B18" s="181" t="s">
        <v>3</v>
      </c>
      <c r="C18" s="113" t="s">
        <v>189</v>
      </c>
      <c r="D18" s="180">
        <v>3129</v>
      </c>
      <c r="E18" s="180">
        <v>3035</v>
      </c>
      <c r="F18" s="180">
        <v>2941</v>
      </c>
      <c r="G18" s="180">
        <v>2738</v>
      </c>
      <c r="H18" s="180">
        <v>2677</v>
      </c>
      <c r="I18" s="180">
        <v>2710</v>
      </c>
      <c r="J18" s="420">
        <v>2676</v>
      </c>
      <c r="K18" s="239">
        <v>2615</v>
      </c>
      <c r="L18" s="179">
        <v>2600</v>
      </c>
      <c r="M18" s="179">
        <v>2590</v>
      </c>
      <c r="N18" s="524"/>
      <c r="O18" s="300"/>
    </row>
    <row r="19" spans="1:15" ht="64.5" customHeight="1" thickBot="1">
      <c r="A19" s="506">
        <v>32</v>
      </c>
      <c r="B19" s="246" t="s">
        <v>4</v>
      </c>
      <c r="C19" s="225" t="s">
        <v>187</v>
      </c>
      <c r="D19" s="294">
        <f aca="true" t="shared" si="5" ref="D19:M19">D21/D20*100</f>
        <v>10.612889809887951</v>
      </c>
      <c r="E19" s="294">
        <f t="shared" si="5"/>
        <v>10.34586768550171</v>
      </c>
      <c r="F19" s="294">
        <f t="shared" si="5"/>
        <v>8.770909245882077</v>
      </c>
      <c r="G19" s="294">
        <f t="shared" si="5"/>
        <v>0</v>
      </c>
      <c r="H19" s="294">
        <f t="shared" si="5"/>
        <v>0</v>
      </c>
      <c r="I19" s="294">
        <f t="shared" si="5"/>
        <v>0</v>
      </c>
      <c r="J19" s="294">
        <f t="shared" si="5"/>
        <v>0</v>
      </c>
      <c r="K19" s="294">
        <f t="shared" si="5"/>
        <v>0</v>
      </c>
      <c r="L19" s="294">
        <f t="shared" si="5"/>
        <v>0</v>
      </c>
      <c r="M19" s="294">
        <f t="shared" si="5"/>
        <v>0</v>
      </c>
      <c r="N19" s="527" t="s">
        <v>5</v>
      </c>
      <c r="O19" s="311"/>
    </row>
    <row r="20" spans="1:15" s="95" customFormat="1" ht="32.25" customHeight="1" thickBot="1">
      <c r="A20" s="506"/>
      <c r="B20" s="69" t="s">
        <v>6</v>
      </c>
      <c r="C20" s="108" t="s">
        <v>7</v>
      </c>
      <c r="D20" s="109">
        <v>3878.397</v>
      </c>
      <c r="E20" s="46">
        <v>3978.4</v>
      </c>
      <c r="F20" s="46">
        <v>4692.9</v>
      </c>
      <c r="G20" s="46">
        <v>3345.1</v>
      </c>
      <c r="H20" s="46">
        <v>3341.6</v>
      </c>
      <c r="I20" s="46">
        <v>3341.6</v>
      </c>
      <c r="J20" s="46">
        <v>3341.6</v>
      </c>
      <c r="K20" s="46">
        <v>3345.08</v>
      </c>
      <c r="L20" s="46">
        <v>3345.08</v>
      </c>
      <c r="M20" s="46">
        <v>3345.08</v>
      </c>
      <c r="N20" s="527"/>
      <c r="O20" s="312"/>
    </row>
    <row r="21" spans="1:15" s="95" customFormat="1" ht="100.5" customHeight="1" thickBot="1">
      <c r="A21" s="506"/>
      <c r="B21" s="193" t="s">
        <v>8</v>
      </c>
      <c r="C21" s="194" t="s">
        <v>7</v>
      </c>
      <c r="D21" s="196">
        <v>411.61</v>
      </c>
      <c r="E21" s="196">
        <v>411.6</v>
      </c>
      <c r="F21" s="196">
        <v>411.61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527"/>
      <c r="O21" s="312"/>
    </row>
    <row r="22" spans="1:14" ht="12.75">
      <c r="A22" s="313">
        <v>38</v>
      </c>
      <c r="B22" s="314" t="s">
        <v>203</v>
      </c>
      <c r="C22" s="232" t="s">
        <v>204</v>
      </c>
      <c r="D22" s="315">
        <f>Экономика!D18</f>
        <v>123</v>
      </c>
      <c r="E22" s="315">
        <f>Экономика!E18</f>
        <v>121.875</v>
      </c>
      <c r="F22" s="315">
        <f>Экономика!F18</f>
        <v>120.7</v>
      </c>
      <c r="G22" s="315">
        <f>Экономика!G18</f>
        <v>119.25</v>
      </c>
      <c r="H22" s="267">
        <f>Экономика!H18</f>
        <v>117.95</v>
      </c>
      <c r="I22" s="267">
        <f>Экономика!I18</f>
        <v>117.05000000000001</v>
      </c>
      <c r="J22" s="267">
        <f>Экономика!J18</f>
        <v>116.4</v>
      </c>
      <c r="K22" s="267">
        <f>Экономика!K18</f>
        <v>115.94999999999999</v>
      </c>
      <c r="L22" s="267">
        <f>Экономика!L18</f>
        <v>115.94999999999999</v>
      </c>
      <c r="M22" s="267">
        <f>Экономика!M18</f>
        <v>115.94999999999999</v>
      </c>
      <c r="N22" s="316"/>
    </row>
    <row r="23" spans="4:13" ht="12.75">
      <c r="D23" s="317"/>
      <c r="E23" s="317"/>
      <c r="F23" s="317"/>
      <c r="G23" s="317"/>
      <c r="H23" s="317"/>
      <c r="I23" s="317"/>
      <c r="J23" s="317"/>
      <c r="K23" s="317"/>
      <c r="L23" s="317"/>
      <c r="M23" s="317"/>
    </row>
    <row r="25" spans="2:5" ht="12.75">
      <c r="B25" s="318" t="s">
        <v>9</v>
      </c>
      <c r="C25" s="317"/>
      <c r="D25" s="319"/>
      <c r="E25" s="319"/>
    </row>
  </sheetData>
  <sheetProtection selectLockedCells="1" selectUnlockedCells="1"/>
  <mergeCells count="22">
    <mergeCell ref="K12:K13"/>
    <mergeCell ref="D12:D13"/>
    <mergeCell ref="A1:O1"/>
    <mergeCell ref="A4:A6"/>
    <mergeCell ref="N4:N6"/>
    <mergeCell ref="A7:A9"/>
    <mergeCell ref="N7:N9"/>
    <mergeCell ref="J12:J13"/>
    <mergeCell ref="E12:E13"/>
    <mergeCell ref="F12:F13"/>
    <mergeCell ref="G12:G13"/>
    <mergeCell ref="A10:A14"/>
    <mergeCell ref="N16:N18"/>
    <mergeCell ref="H12:H13"/>
    <mergeCell ref="C10:C14"/>
    <mergeCell ref="N10:N14"/>
    <mergeCell ref="A19:A21"/>
    <mergeCell ref="N19:N21"/>
    <mergeCell ref="L12:L13"/>
    <mergeCell ref="M12:M13"/>
    <mergeCell ref="A16:A18"/>
    <mergeCell ref="I12:I13"/>
  </mergeCells>
  <printOptions horizontalCentered="1"/>
  <pageMargins left="0.19652777777777777" right="0.19652777777777777" top="0.27569444444444446" bottom="0.35416666666666663" header="0.15763888888888888" footer="0.19652777777777777"/>
  <pageSetup fitToHeight="4" fitToWidth="1" horizontalDpi="300" verticalDpi="300" orientation="landscape" paperSize="9" scale="85" r:id="rId1"/>
  <headerFooter alignWithMargins="0">
    <oddHeader>&amp;L&amp;14&amp;E&amp;F: &amp;A</oddHeader>
    <oddFooter>&amp;L&amp;8&amp;D;&amp;T&amp;R&amp;8&amp;P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2017-04-11T06:12:22Z</cp:lastPrinted>
  <dcterms:modified xsi:type="dcterms:W3CDTF">2017-04-12T11:00:18Z</dcterms:modified>
  <cp:category/>
  <cp:version/>
  <cp:contentType/>
  <cp:contentStatus/>
</cp:coreProperties>
</file>